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ustin.folks\AppData\Local\Microsoft\Windows\Temporary Internet Files\Content.Outlook\M1OBYKVR\"/>
    </mc:Choice>
  </mc:AlternateContent>
  <bookViews>
    <workbookView xWindow="0" yWindow="90" windowWidth="11340" windowHeight="4500"/>
  </bookViews>
  <sheets>
    <sheet name="How To Use" sheetId="13" r:id="rId1"/>
    <sheet name="Calculator" sheetId="2" r:id="rId2"/>
    <sheet name="Print-out" sheetId="8" r:id="rId3"/>
    <sheet name="Grass" sheetId="14" r:id="rId4"/>
    <sheet name="Legume" sheetId="16" r:id="rId5"/>
    <sheet name="Wildflower" sheetId="17" r:id="rId6"/>
    <sheet name="Non-native Legume" sheetId="15" r:id="rId7"/>
    <sheet name="Data" sheetId="3" r:id="rId8"/>
    <sheet name="Mtns" sheetId="10" r:id="rId9"/>
    <sheet name="S Pied" sheetId="11" r:id="rId10"/>
    <sheet name="CP" sheetId="12" r:id="rId11"/>
    <sheet name="PEG" sheetId="7" r:id="rId12"/>
  </sheets>
  <definedNames>
    <definedName name="CoastalPlainExcessiveGrass">CP!$Q$2:$Q$10</definedName>
    <definedName name="CoastalPlainExcessiveLegume">CP!$R$2:$R$8</definedName>
    <definedName name="CoastalPlainExcessiveNonNativeLegume">CP!$T$2:$T$7</definedName>
    <definedName name="CoastalPlainExcessiveWildflower">CP!$S$2:$S$11</definedName>
    <definedName name="CoastalPlainModeratelyWellGrass">CP!$I$2:$I$20</definedName>
    <definedName name="CoastalPlainModeratelyWellLegume">CP!$J$2:$J$13</definedName>
    <definedName name="CoastalPlainModeratelyWellNonNativeLegume">CP!$L$2</definedName>
    <definedName name="CoastalPlainModeratelyWellWildflower">CP!$K$2:$K$76</definedName>
    <definedName name="CoastalPlainPoorGrass">CP!$A$2:$A$5</definedName>
    <definedName name="CoastalPlainPoorLegume">CP!$B$2</definedName>
    <definedName name="CoastalPlainPoorNonNativeLegume">CP!$D$2</definedName>
    <definedName name="CoastalPlainPoorWildflower">CP!$C$2:$C$26</definedName>
    <definedName name="CoastalPlainSomewhatPoorGrass">CP!$E$2:$E$12</definedName>
    <definedName name="CoastalPlainSomewhatPoorLegume">CP!$F$2:$F$3</definedName>
    <definedName name="CoastalPlainSomewhatPoorNonNativeLegume">CP!$H$2</definedName>
    <definedName name="CoastalPlainSomewhatPoorWildflower">CP!$G$2:$G$47</definedName>
    <definedName name="CoastalPlainWellGrass">CP!$M$2:$M$19</definedName>
    <definedName name="CoastalPlainWellLegume">CP!$N$2:$N$13</definedName>
    <definedName name="CoastalPlainWellNonNativeLegume">CP!$P$2:$P$7</definedName>
    <definedName name="CoastalPlainWellWildflower">CP!$O$2:$O$72</definedName>
    <definedName name="Drainage">Data!$C$9:$C$13</definedName>
    <definedName name="Grass">Data!$C$68:$C$88</definedName>
    <definedName name="Legume">Data!$E$68:$E$82</definedName>
    <definedName name="MtnsNPiedmontExcessiveGrass">Mtns!$Q$5:$Q$13</definedName>
    <definedName name="MtnsNPiedmontExcessiveLegume">Mtns!$R$5:$R$11</definedName>
    <definedName name="MtnsNPiedmontExcessiveNonNativeLegume">Mtns!$T$5:$T$11</definedName>
    <definedName name="MtnsNPiedmontExcessiveWildflower">Mtns!$S$5:$S$15</definedName>
    <definedName name="MtnsNPiedmontModeratelyWellGrass">Mtns!$I$5:$I$24</definedName>
    <definedName name="MtnsNPiedmontModeratelyWellLegume">Mtns!$J$5:$J$18</definedName>
    <definedName name="MtnsNPiedmontModeratelyWellNonNativeLegume">Mtns!$L$5</definedName>
    <definedName name="MtnsNPiedmontModeratelyWellWildflower">Mtns!$K$5:$K$84</definedName>
    <definedName name="MtnsNPiedmontPoorGrass">Mtns!$A$5:$A$8</definedName>
    <definedName name="MtnsNPiedmontPoorLegume">Mtns!$B$5</definedName>
    <definedName name="MtnsNPiedmontPoorNonNativeLegume">Mtns!$D$5</definedName>
    <definedName name="MtnsNPiedmontPoorWildflower">Mtns!$C$5:$C$29</definedName>
    <definedName name="MtnsNPiedmontSomewhatPoorGrass">Mtns!$E$5:$E$14</definedName>
    <definedName name="MtnsNPiedmontSomewhatPoorLegume">Mtns!$F$5:$F$6</definedName>
    <definedName name="MtnsNPiedmontSomewhatPoorNonNativeLegume">Mtns!$H$5</definedName>
    <definedName name="MtnsNPiedmontSomewhatPoorWildflower">Mtns!$G$5:$G$54</definedName>
    <definedName name="MtnsNPiedmontWellGrass">Mtns!$M$5:$M$23</definedName>
    <definedName name="MtnsNPiedmontWellLegume">Mtns!$N$5:$N$18</definedName>
    <definedName name="MtnsNPiedmontWellNonNativeLegume">Mtns!$P$5:$P$11</definedName>
    <definedName name="MtnsNPiedmontWellWildflower">Mtns!$O$5:$O$81</definedName>
    <definedName name="NonnativeLegume">Data!$F$68:$F$75</definedName>
    <definedName name="Region">Data!$B$9:$B$11</definedName>
    <definedName name="SoilDrain">Data!$C$9:$C$12</definedName>
    <definedName name="SPiedmontExcessiveGrass">'S Pied'!$Q$2:$Q$9</definedName>
    <definedName name="SPiedmontExcessiveLegume">'S Pied'!$R$2:$R$9</definedName>
    <definedName name="SPiedmontExcessiveNonNativeLegume">'S Pied'!$T$2:$T$8</definedName>
    <definedName name="SPiedmontExcessiveWildflower">'S Pied'!$S$2:$S$11</definedName>
    <definedName name="SPiedmontModeratelyWellGrass">'S Pied'!$I$2:$I$19</definedName>
    <definedName name="SPiedmontModeratelyWellLegume">'S Pied'!$J$2:$J$14</definedName>
    <definedName name="SPiedmontModeratelyWellNonNativeLegume">'S Pied'!$L$2</definedName>
    <definedName name="SPiedmontModeratelyWellWildflower">'S Pied'!$K$2:$K$75</definedName>
    <definedName name="SPiedmontPoorGrass">'S Pied'!$A$2:$A$5</definedName>
    <definedName name="SPiedmontPoorLegume">'S Pied'!$B$2</definedName>
    <definedName name="SPiedmontPoorNonNativeLegume">'S Pied'!$D$2</definedName>
    <definedName name="SPiedmontPoorWildflower">'S Pied'!$C$2:$C$26</definedName>
    <definedName name="SPiedmontSomewhatPoorGrass">'S Pied'!$E$2:$E$11</definedName>
    <definedName name="SPiedmontSomewhatPoorLegume">'S Pied'!$F$2:$F$3</definedName>
    <definedName name="SPiedmontSomewhatPoorNonNativeLegume">'S Pied'!$H$2</definedName>
    <definedName name="SPiedmontSomewhatPoorWildflower">'S Pied'!$G$2:$G$46</definedName>
    <definedName name="SPiedmontWellGrass">'S Pied'!$M$2:$M$18</definedName>
    <definedName name="SPiedmontWellLegume">'S Pied'!$N$2:$N$14</definedName>
    <definedName name="SPiedmontWellNonNativeLegume">'S Pied'!$P$2:$P$8</definedName>
    <definedName name="SPiedmontWellWildflower">'S Pied'!$O$2:$O$71</definedName>
    <definedName name="Type">Data!$A$2:$A$5</definedName>
    <definedName name="Wildflower">Data!$D$68:$D$165</definedName>
  </definedNames>
  <calcPr calcId="152511" concurrentCalc="0"/>
</workbook>
</file>

<file path=xl/calcChain.xml><?xml version="1.0" encoding="utf-8"?>
<calcChain xmlns="http://schemas.openxmlformats.org/spreadsheetml/2006/main">
  <c r="C32" i="2" l="1"/>
  <c r="C31" i="2"/>
  <c r="C30" i="2"/>
  <c r="C29" i="2"/>
  <c r="C28" i="2"/>
  <c r="C27" i="2"/>
  <c r="C26" i="2"/>
  <c r="C25" i="2"/>
  <c r="C24" i="2"/>
  <c r="C23" i="2"/>
  <c r="C22" i="2"/>
  <c r="C21" i="2"/>
  <c r="C20" i="2"/>
  <c r="C19" i="2"/>
  <c r="O18" i="2"/>
  <c r="C18" i="2"/>
  <c r="O17" i="2"/>
  <c r="C17" i="2"/>
  <c r="O16" i="2"/>
  <c r="C16" i="2"/>
  <c r="O15" i="2"/>
  <c r="C15" i="2"/>
  <c r="O14" i="2"/>
  <c r="C14" i="2"/>
  <c r="O13" i="2"/>
  <c r="C13" i="2"/>
  <c r="O12" i="2"/>
  <c r="C12" i="2"/>
  <c r="O11" i="2"/>
  <c r="C11" i="2"/>
  <c r="O10" i="2"/>
  <c r="C10" i="2"/>
  <c r="O9" i="2"/>
  <c r="C9" i="2"/>
  <c r="O8" i="2"/>
  <c r="C8" i="2"/>
  <c r="O32" i="2"/>
  <c r="G32" i="2"/>
  <c r="O31" i="2"/>
  <c r="G31" i="2"/>
  <c r="O30" i="2"/>
  <c r="G30" i="2"/>
  <c r="O29" i="2"/>
  <c r="G29" i="2"/>
  <c r="O28" i="2"/>
  <c r="G28" i="2"/>
  <c r="O27" i="2"/>
  <c r="G27" i="2"/>
  <c r="O26" i="2"/>
  <c r="G26" i="2"/>
  <c r="O25" i="2"/>
  <c r="G25" i="2"/>
  <c r="O24" i="2"/>
  <c r="G24" i="2"/>
  <c r="O23" i="2"/>
  <c r="G23" i="2"/>
  <c r="O22" i="2"/>
  <c r="G22" i="2"/>
  <c r="O21" i="2"/>
  <c r="G21" i="2"/>
  <c r="O20" i="2"/>
  <c r="G20" i="2"/>
  <c r="O19" i="2"/>
  <c r="G19" i="2"/>
  <c r="G18" i="2"/>
  <c r="G17" i="2"/>
  <c r="G16" i="2"/>
  <c r="G15" i="2"/>
  <c r="G14" i="2"/>
  <c r="G13" i="2"/>
  <c r="G12" i="2"/>
  <c r="G11" i="2"/>
  <c r="G10" i="2"/>
  <c r="G9" i="2"/>
  <c r="G8" i="2"/>
  <c r="J8" i="2"/>
  <c r="J9" i="2"/>
  <c r="J10" i="2"/>
  <c r="J11" i="2"/>
  <c r="J12" i="2"/>
  <c r="J13" i="2"/>
  <c r="J14" i="2"/>
  <c r="J15" i="2"/>
  <c r="J16" i="2"/>
  <c r="J17" i="2"/>
  <c r="J18" i="2"/>
  <c r="J19" i="2"/>
  <c r="J20" i="2"/>
  <c r="J21" i="2"/>
  <c r="J22" i="2"/>
  <c r="J23" i="2"/>
  <c r="J24" i="2"/>
  <c r="J25" i="2"/>
  <c r="J26" i="2"/>
  <c r="J27" i="2"/>
  <c r="J28" i="2"/>
  <c r="J29" i="2"/>
  <c r="J30" i="2"/>
  <c r="J31" i="2"/>
  <c r="J32" i="2"/>
  <c r="J33" i="2"/>
  <c r="D7" i="8"/>
  <c r="H9" i="3"/>
  <c r="E7" i="8"/>
  <c r="I9" i="3"/>
  <c r="J9" i="3"/>
  <c r="K9" i="3"/>
  <c r="L9" i="3"/>
  <c r="M9" i="3"/>
  <c r="O9" i="3"/>
  <c r="N9" i="3"/>
  <c r="P9" i="3"/>
  <c r="D8" i="8"/>
  <c r="H10" i="3"/>
  <c r="E8" i="8"/>
  <c r="I10" i="3"/>
  <c r="J10" i="3"/>
  <c r="K10" i="3"/>
  <c r="L10" i="3"/>
  <c r="M10" i="3"/>
  <c r="O10" i="3"/>
  <c r="N10" i="3"/>
  <c r="P10" i="3"/>
  <c r="D9" i="8"/>
  <c r="H11" i="3"/>
  <c r="E9" i="8"/>
  <c r="I11" i="3"/>
  <c r="J11" i="3"/>
  <c r="K11" i="3"/>
  <c r="L11" i="3"/>
  <c r="M11" i="3"/>
  <c r="O11" i="3"/>
  <c r="N11" i="3"/>
  <c r="P11" i="3"/>
  <c r="D10" i="8"/>
  <c r="H12" i="3"/>
  <c r="E10" i="8"/>
  <c r="I12" i="3"/>
  <c r="J12" i="3"/>
  <c r="K12" i="3"/>
  <c r="L12" i="3"/>
  <c r="M12" i="3"/>
  <c r="O12" i="3"/>
  <c r="N12" i="3"/>
  <c r="P12" i="3"/>
  <c r="D11" i="8"/>
  <c r="H13" i="3"/>
  <c r="E11" i="8"/>
  <c r="I13" i="3"/>
  <c r="J13" i="3"/>
  <c r="K13" i="3"/>
  <c r="L13" i="3"/>
  <c r="M13" i="3"/>
  <c r="O13" i="3"/>
  <c r="N13" i="3"/>
  <c r="P13" i="3"/>
  <c r="D12" i="8"/>
  <c r="H14" i="3"/>
  <c r="E12" i="8"/>
  <c r="I14" i="3"/>
  <c r="J14" i="3"/>
  <c r="K14" i="3"/>
  <c r="L14" i="3"/>
  <c r="M14" i="3"/>
  <c r="O14" i="3"/>
  <c r="N14" i="3"/>
  <c r="P14" i="3"/>
  <c r="D13" i="8"/>
  <c r="H15" i="3"/>
  <c r="E13" i="8"/>
  <c r="I15" i="3"/>
  <c r="J15" i="3"/>
  <c r="K15" i="3"/>
  <c r="L15" i="3"/>
  <c r="M15" i="3"/>
  <c r="O15" i="3"/>
  <c r="N15" i="3"/>
  <c r="P15" i="3"/>
  <c r="D14" i="8"/>
  <c r="H16" i="3"/>
  <c r="E14" i="8"/>
  <c r="I16" i="3"/>
  <c r="J16" i="3"/>
  <c r="K16" i="3"/>
  <c r="L16" i="3"/>
  <c r="M16" i="3"/>
  <c r="O16" i="3"/>
  <c r="N16" i="3"/>
  <c r="P16" i="3"/>
  <c r="D15" i="8"/>
  <c r="H17" i="3"/>
  <c r="E15" i="8"/>
  <c r="I17" i="3"/>
  <c r="J17" i="3"/>
  <c r="K17" i="3"/>
  <c r="L17" i="3"/>
  <c r="M17" i="3"/>
  <c r="O17" i="3"/>
  <c r="N17" i="3"/>
  <c r="P17" i="3"/>
  <c r="D16" i="8"/>
  <c r="H18" i="3"/>
  <c r="E16" i="8"/>
  <c r="I18" i="3"/>
  <c r="J18" i="3"/>
  <c r="K18" i="3"/>
  <c r="L18" i="3"/>
  <c r="M18" i="3"/>
  <c r="O18" i="3"/>
  <c r="N18" i="3"/>
  <c r="P18" i="3"/>
  <c r="D17" i="8"/>
  <c r="H19" i="3"/>
  <c r="E17" i="8"/>
  <c r="I19" i="3"/>
  <c r="J19" i="3"/>
  <c r="K19" i="3"/>
  <c r="L19" i="3"/>
  <c r="M19" i="3"/>
  <c r="O19" i="3"/>
  <c r="N19" i="3"/>
  <c r="P19" i="3"/>
  <c r="D18" i="8"/>
  <c r="H20" i="3"/>
  <c r="E18" i="8"/>
  <c r="I20" i="3"/>
  <c r="J20" i="3"/>
  <c r="K20" i="3"/>
  <c r="L20" i="3"/>
  <c r="M20" i="3"/>
  <c r="O20" i="3"/>
  <c r="N20" i="3"/>
  <c r="P20" i="3"/>
  <c r="D19" i="8"/>
  <c r="H21" i="3"/>
  <c r="E19" i="8"/>
  <c r="I21" i="3"/>
  <c r="J21" i="3"/>
  <c r="K21" i="3"/>
  <c r="L21" i="3"/>
  <c r="M21" i="3"/>
  <c r="O21" i="3"/>
  <c r="N21" i="3"/>
  <c r="P21" i="3"/>
  <c r="D20" i="8"/>
  <c r="H22" i="3"/>
  <c r="E20" i="8"/>
  <c r="I22" i="3"/>
  <c r="J22" i="3"/>
  <c r="K22" i="3"/>
  <c r="L22" i="3"/>
  <c r="M22" i="3"/>
  <c r="O22" i="3"/>
  <c r="N22" i="3"/>
  <c r="P22" i="3"/>
  <c r="D21" i="8"/>
  <c r="H23" i="3"/>
  <c r="E21" i="8"/>
  <c r="I23" i="3"/>
  <c r="J23" i="3"/>
  <c r="K23" i="3"/>
  <c r="L23" i="3"/>
  <c r="M23" i="3"/>
  <c r="O23" i="3"/>
  <c r="N23" i="3"/>
  <c r="P23" i="3"/>
  <c r="D22" i="8"/>
  <c r="H24" i="3"/>
  <c r="E22" i="8"/>
  <c r="I24" i="3"/>
  <c r="J24" i="3"/>
  <c r="K24" i="3"/>
  <c r="L24" i="3"/>
  <c r="M24" i="3"/>
  <c r="O24" i="3"/>
  <c r="N24" i="3"/>
  <c r="P24" i="3"/>
  <c r="D23" i="8"/>
  <c r="H25" i="3"/>
  <c r="E23" i="8"/>
  <c r="I25" i="3"/>
  <c r="J25" i="3"/>
  <c r="K25" i="3"/>
  <c r="L25" i="3"/>
  <c r="M25" i="3"/>
  <c r="O25" i="3"/>
  <c r="N25" i="3"/>
  <c r="P25" i="3"/>
  <c r="D24" i="8"/>
  <c r="H26" i="3"/>
  <c r="E24" i="8"/>
  <c r="I26" i="3"/>
  <c r="J26" i="3"/>
  <c r="K26" i="3"/>
  <c r="L26" i="3"/>
  <c r="M26" i="3"/>
  <c r="O26" i="3"/>
  <c r="N26" i="3"/>
  <c r="P26" i="3"/>
  <c r="D25" i="8"/>
  <c r="H27" i="3"/>
  <c r="E25" i="8"/>
  <c r="I27" i="3"/>
  <c r="J27" i="3"/>
  <c r="K27" i="3"/>
  <c r="L27" i="3"/>
  <c r="M27" i="3"/>
  <c r="O27" i="3"/>
  <c r="N27" i="3"/>
  <c r="P27" i="3"/>
  <c r="D26" i="8"/>
  <c r="H28" i="3"/>
  <c r="E26" i="8"/>
  <c r="I28" i="3"/>
  <c r="J28" i="3"/>
  <c r="K28" i="3"/>
  <c r="L28" i="3"/>
  <c r="M28" i="3"/>
  <c r="O28" i="3"/>
  <c r="N28" i="3"/>
  <c r="P28" i="3"/>
  <c r="D27" i="8"/>
  <c r="H29" i="3"/>
  <c r="E27" i="8"/>
  <c r="I29" i="3"/>
  <c r="J29" i="3"/>
  <c r="K29" i="3"/>
  <c r="L29" i="3"/>
  <c r="M29" i="3"/>
  <c r="O29" i="3"/>
  <c r="N29" i="3"/>
  <c r="P29" i="3"/>
  <c r="D28" i="8"/>
  <c r="H30" i="3"/>
  <c r="E28" i="8"/>
  <c r="I30" i="3"/>
  <c r="J30" i="3"/>
  <c r="K30" i="3"/>
  <c r="L30" i="3"/>
  <c r="M30" i="3"/>
  <c r="O30" i="3"/>
  <c r="N30" i="3"/>
  <c r="P30" i="3"/>
  <c r="D29" i="8"/>
  <c r="H31" i="3"/>
  <c r="E29" i="8"/>
  <c r="I31" i="3"/>
  <c r="J31" i="3"/>
  <c r="K31" i="3"/>
  <c r="L31" i="3"/>
  <c r="M31" i="3"/>
  <c r="O31" i="3"/>
  <c r="N31" i="3"/>
  <c r="P31" i="3"/>
  <c r="D30" i="8"/>
  <c r="H32" i="3"/>
  <c r="E30" i="8"/>
  <c r="I32" i="3"/>
  <c r="J32" i="3"/>
  <c r="K32" i="3"/>
  <c r="L32" i="3"/>
  <c r="M32" i="3"/>
  <c r="O32" i="3"/>
  <c r="N32" i="3"/>
  <c r="P32" i="3"/>
  <c r="D31" i="8"/>
  <c r="H33" i="3"/>
  <c r="E31" i="8"/>
  <c r="I33" i="3"/>
  <c r="J33" i="3"/>
  <c r="K33" i="3"/>
  <c r="L33" i="3"/>
  <c r="M33" i="3"/>
  <c r="O33" i="3"/>
  <c r="N33" i="3"/>
  <c r="P33" i="3"/>
  <c r="P34" i="3"/>
  <c r="P35" i="3"/>
  <c r="D32" i="8"/>
  <c r="A8" i="8"/>
  <c r="A9" i="8"/>
  <c r="A10" i="8"/>
  <c r="A11" i="8"/>
  <c r="A12" i="8"/>
  <c r="A13" i="8"/>
  <c r="A14" i="8"/>
  <c r="A15" i="8"/>
  <c r="A16" i="8"/>
  <c r="A17" i="8"/>
  <c r="A18" i="8"/>
  <c r="A19" i="8"/>
  <c r="A20" i="8"/>
  <c r="A21" i="8"/>
  <c r="A22" i="8"/>
  <c r="A23" i="8"/>
  <c r="A24" i="8"/>
  <c r="A25" i="8"/>
  <c r="A26" i="8"/>
  <c r="A27" i="8"/>
  <c r="A28" i="8"/>
  <c r="A29" i="8"/>
  <c r="A30" i="8"/>
  <c r="A31" i="8"/>
  <c r="A7" i="8"/>
  <c r="M9" i="2"/>
  <c r="M10" i="2"/>
  <c r="M11" i="2"/>
  <c r="M12" i="2"/>
  <c r="M13" i="2"/>
  <c r="M14" i="2"/>
  <c r="M15" i="2"/>
  <c r="M16" i="2"/>
  <c r="M17" i="2"/>
  <c r="M18" i="2"/>
  <c r="M19" i="2"/>
  <c r="M20" i="2"/>
  <c r="M21" i="2"/>
  <c r="M22" i="2"/>
  <c r="M23" i="2"/>
  <c r="M24" i="2"/>
  <c r="M25" i="2"/>
  <c r="M26" i="2"/>
  <c r="M27" i="2"/>
  <c r="M28" i="2"/>
  <c r="M29" i="2"/>
  <c r="M30" i="2"/>
  <c r="M31" i="2"/>
  <c r="M32" i="2"/>
  <c r="M8" i="2"/>
  <c r="H9" i="2"/>
  <c r="H10" i="2"/>
  <c r="H11" i="2"/>
  <c r="H12" i="2"/>
  <c r="H13" i="2"/>
  <c r="H14" i="2"/>
  <c r="H15" i="2"/>
  <c r="H16" i="2"/>
  <c r="H17" i="2"/>
  <c r="H18" i="2"/>
  <c r="H19" i="2"/>
  <c r="H20" i="2"/>
  <c r="H21" i="2"/>
  <c r="H22" i="2"/>
  <c r="H23" i="2"/>
  <c r="H24" i="2"/>
  <c r="H25" i="2"/>
  <c r="H26" i="2"/>
  <c r="H27" i="2"/>
  <c r="H28" i="2"/>
  <c r="H29" i="2"/>
  <c r="H30" i="2"/>
  <c r="H31" i="2"/>
  <c r="H32" i="2"/>
  <c r="H8" i="2"/>
  <c r="F32" i="2"/>
  <c r="F31" i="2"/>
  <c r="F30" i="2"/>
  <c r="F29" i="2"/>
  <c r="F28" i="2"/>
  <c r="F27" i="2"/>
  <c r="F26" i="2"/>
  <c r="F25" i="2"/>
  <c r="F24" i="2"/>
  <c r="F23" i="2"/>
  <c r="F22" i="2"/>
  <c r="F21" i="2"/>
  <c r="F20" i="2"/>
  <c r="F19" i="2"/>
  <c r="F18" i="2"/>
  <c r="F17" i="2"/>
  <c r="F16" i="2"/>
  <c r="F15" i="2"/>
  <c r="F14" i="2"/>
  <c r="F13" i="2"/>
  <c r="F12" i="2"/>
  <c r="F11" i="2"/>
  <c r="F10" i="2"/>
  <c r="F9" i="2"/>
  <c r="F8" i="2"/>
  <c r="E9" i="2"/>
  <c r="E10" i="2"/>
  <c r="E11" i="2"/>
  <c r="E12" i="2"/>
  <c r="E13" i="2"/>
  <c r="E14" i="2"/>
  <c r="E15" i="2"/>
  <c r="E16" i="2"/>
  <c r="E17" i="2"/>
  <c r="E18" i="2"/>
  <c r="E19" i="2"/>
  <c r="E20" i="2"/>
  <c r="E21" i="2"/>
  <c r="E22" i="2"/>
  <c r="E23" i="2"/>
  <c r="E24" i="2"/>
  <c r="E25" i="2"/>
  <c r="E26" i="2"/>
  <c r="E27" i="2"/>
  <c r="E28" i="2"/>
  <c r="E29" i="2"/>
  <c r="E30" i="2"/>
  <c r="E31" i="2"/>
  <c r="E32" i="2"/>
  <c r="E8" i="2"/>
  <c r="D9" i="2"/>
  <c r="D10" i="2"/>
  <c r="D11" i="2"/>
  <c r="D12" i="2"/>
  <c r="D13" i="2"/>
  <c r="D14" i="2"/>
  <c r="D15" i="2"/>
  <c r="D16" i="2"/>
  <c r="D17" i="2"/>
  <c r="D8" i="2"/>
  <c r="D32" i="2"/>
  <c r="D19" i="2"/>
  <c r="D20" i="2"/>
  <c r="D21" i="2"/>
  <c r="D22" i="2"/>
  <c r="D23" i="2"/>
  <c r="D24" i="2"/>
  <c r="D25" i="2"/>
  <c r="D26" i="2"/>
  <c r="D27" i="2"/>
  <c r="D28" i="2"/>
  <c r="D29" i="2"/>
  <c r="D30" i="2"/>
  <c r="D31" i="2"/>
  <c r="D18" i="2"/>
  <c r="I32" i="8"/>
  <c r="L45" i="3"/>
  <c r="L46" i="3"/>
  <c r="L47" i="3"/>
  <c r="L48" i="3"/>
  <c r="L49" i="3"/>
  <c r="L50" i="3"/>
  <c r="L51" i="3"/>
  <c r="L52" i="3"/>
  <c r="L53" i="3"/>
  <c r="L54" i="3"/>
  <c r="L55" i="3"/>
  <c r="L56" i="3"/>
  <c r="L57" i="3"/>
  <c r="L58" i="3"/>
  <c r="L59" i="3"/>
  <c r="L60" i="3"/>
  <c r="L61" i="3"/>
  <c r="L62" i="3"/>
  <c r="L63" i="3"/>
  <c r="L39" i="3"/>
  <c r="L40" i="3"/>
  <c r="L41" i="3"/>
  <c r="L42" i="3"/>
  <c r="L43" i="3"/>
  <c r="L44" i="3"/>
  <c r="L64" i="3"/>
  <c r="I33" i="2"/>
  <c r="O5" i="2"/>
  <c r="M45" i="3"/>
  <c r="M46" i="3"/>
  <c r="M47" i="3"/>
  <c r="M48" i="3"/>
  <c r="M49" i="3"/>
  <c r="M50" i="3"/>
  <c r="M51" i="3"/>
  <c r="M52" i="3"/>
  <c r="M53" i="3"/>
  <c r="M54" i="3"/>
  <c r="M55" i="3"/>
  <c r="M56" i="3"/>
  <c r="M57" i="3"/>
  <c r="M58" i="3"/>
  <c r="M59" i="3"/>
  <c r="M60" i="3"/>
  <c r="M61" i="3"/>
  <c r="M62" i="3"/>
  <c r="M63" i="3"/>
  <c r="M39" i="3"/>
  <c r="M40" i="3"/>
  <c r="M41" i="3"/>
  <c r="M42" i="3"/>
  <c r="M43" i="3"/>
  <c r="M44" i="3"/>
  <c r="M64" i="3"/>
  <c r="N5" i="2"/>
  <c r="J45" i="3"/>
  <c r="J46" i="3"/>
  <c r="J47" i="3"/>
  <c r="J48" i="3"/>
  <c r="J49" i="3"/>
  <c r="J50" i="3"/>
  <c r="J51" i="3"/>
  <c r="J52" i="3"/>
  <c r="J53" i="3"/>
  <c r="J54" i="3"/>
  <c r="J55" i="3"/>
  <c r="J56" i="3"/>
  <c r="J57" i="3"/>
  <c r="J58" i="3"/>
  <c r="J59" i="3"/>
  <c r="J60" i="3"/>
  <c r="J61" i="3"/>
  <c r="J62" i="3"/>
  <c r="J63" i="3"/>
  <c r="J39" i="3"/>
  <c r="J40" i="3"/>
  <c r="J41" i="3"/>
  <c r="J42" i="3"/>
  <c r="J43" i="3"/>
  <c r="J44" i="3"/>
  <c r="J64" i="3"/>
  <c r="O4" i="2"/>
  <c r="K45" i="3"/>
  <c r="K46" i="3"/>
  <c r="K47" i="3"/>
  <c r="K48" i="3"/>
  <c r="K49" i="3"/>
  <c r="K50" i="3"/>
  <c r="K51" i="3"/>
  <c r="K52" i="3"/>
  <c r="K53" i="3"/>
  <c r="K54" i="3"/>
  <c r="K55" i="3"/>
  <c r="K56" i="3"/>
  <c r="K57" i="3"/>
  <c r="K58" i="3"/>
  <c r="K59" i="3"/>
  <c r="K60" i="3"/>
  <c r="K61" i="3"/>
  <c r="K62" i="3"/>
  <c r="K63" i="3"/>
  <c r="K39" i="3"/>
  <c r="K40" i="3"/>
  <c r="K41" i="3"/>
  <c r="K42" i="3"/>
  <c r="K43" i="3"/>
  <c r="K44" i="3"/>
  <c r="K64" i="3"/>
  <c r="N4" i="2"/>
  <c r="H45" i="3"/>
  <c r="H46" i="3"/>
  <c r="H47" i="3"/>
  <c r="H48" i="3"/>
  <c r="H49" i="3"/>
  <c r="H50" i="3"/>
  <c r="H51" i="3"/>
  <c r="H52" i="3"/>
  <c r="H53" i="3"/>
  <c r="H54" i="3"/>
  <c r="H55" i="3"/>
  <c r="H56" i="3"/>
  <c r="H57" i="3"/>
  <c r="H58" i="3"/>
  <c r="H59" i="3"/>
  <c r="H60" i="3"/>
  <c r="H61" i="3"/>
  <c r="H62" i="3"/>
  <c r="H63" i="3"/>
  <c r="H39" i="3"/>
  <c r="H40" i="3"/>
  <c r="H41" i="3"/>
  <c r="H42" i="3"/>
  <c r="H43" i="3"/>
  <c r="H44" i="3"/>
  <c r="H64" i="3"/>
  <c r="O3" i="2"/>
  <c r="I45" i="3"/>
  <c r="I46" i="3"/>
  <c r="I47" i="3"/>
  <c r="I48" i="3"/>
  <c r="I49" i="3"/>
  <c r="I50" i="3"/>
  <c r="I51" i="3"/>
  <c r="I52" i="3"/>
  <c r="I53" i="3"/>
  <c r="I54" i="3"/>
  <c r="I55" i="3"/>
  <c r="I56" i="3"/>
  <c r="I57" i="3"/>
  <c r="I58" i="3"/>
  <c r="I59" i="3"/>
  <c r="I60" i="3"/>
  <c r="I61" i="3"/>
  <c r="I62" i="3"/>
  <c r="I63" i="3"/>
  <c r="I39" i="3"/>
  <c r="I40" i="3"/>
  <c r="I41" i="3"/>
  <c r="I42" i="3"/>
  <c r="I43" i="3"/>
  <c r="I44" i="3"/>
  <c r="I64" i="3"/>
  <c r="N3" i="2"/>
  <c r="L13" i="2"/>
  <c r="N13" i="2"/>
  <c r="B33" i="2"/>
  <c r="N32" i="2"/>
  <c r="N8" i="2"/>
  <c r="N9" i="2"/>
  <c r="N10" i="2"/>
  <c r="N11" i="2"/>
  <c r="N12" i="2"/>
  <c r="N14" i="2"/>
  <c r="N15" i="2"/>
  <c r="N16" i="2"/>
  <c r="N17" i="2"/>
  <c r="N18" i="2"/>
  <c r="N19" i="2"/>
  <c r="N20" i="2"/>
  <c r="N21" i="2"/>
  <c r="N22" i="2"/>
  <c r="N23" i="2"/>
  <c r="N24" i="2"/>
  <c r="N25" i="2"/>
  <c r="N26" i="2"/>
  <c r="N27" i="2"/>
  <c r="N28" i="2"/>
  <c r="N29" i="2"/>
  <c r="N30" i="2"/>
  <c r="N31" i="2"/>
  <c r="N33" i="2"/>
  <c r="B14" i="8"/>
  <c r="C14" i="8"/>
  <c r="L15" i="2"/>
  <c r="F14" i="8"/>
  <c r="G14" i="8"/>
  <c r="H14" i="8"/>
  <c r="I14" i="8"/>
  <c r="J14" i="8"/>
  <c r="K14" i="8"/>
  <c r="B15" i="8"/>
  <c r="C15" i="8"/>
  <c r="L16" i="2"/>
  <c r="F15" i="8"/>
  <c r="G15" i="8"/>
  <c r="H15" i="8"/>
  <c r="I15" i="8"/>
  <c r="J15" i="8"/>
  <c r="K15" i="8"/>
  <c r="B16" i="8"/>
  <c r="C16" i="8"/>
  <c r="L17" i="2"/>
  <c r="F16" i="8"/>
  <c r="G16" i="8"/>
  <c r="H16" i="8"/>
  <c r="I16" i="8"/>
  <c r="J16" i="8"/>
  <c r="K16" i="8"/>
  <c r="B17" i="8"/>
  <c r="C17" i="8"/>
  <c r="L18" i="2"/>
  <c r="F17" i="8"/>
  <c r="G17" i="8"/>
  <c r="H17" i="8"/>
  <c r="I17" i="8"/>
  <c r="J17" i="8"/>
  <c r="K17" i="8"/>
  <c r="B18" i="8"/>
  <c r="C18" i="8"/>
  <c r="L19" i="2"/>
  <c r="F18" i="8"/>
  <c r="G18" i="8"/>
  <c r="H18" i="8"/>
  <c r="I18" i="8"/>
  <c r="J18" i="8"/>
  <c r="K18" i="8"/>
  <c r="B19" i="8"/>
  <c r="C19" i="8"/>
  <c r="L20" i="2"/>
  <c r="F19" i="8"/>
  <c r="G19" i="8"/>
  <c r="H19" i="8"/>
  <c r="I19" i="8"/>
  <c r="J19" i="8"/>
  <c r="K19" i="8"/>
  <c r="B20" i="8"/>
  <c r="C20" i="8"/>
  <c r="L21" i="2"/>
  <c r="F20" i="8"/>
  <c r="G20" i="8"/>
  <c r="H20" i="8"/>
  <c r="I20" i="8"/>
  <c r="J20" i="8"/>
  <c r="K20" i="8"/>
  <c r="B21" i="8"/>
  <c r="C21" i="8"/>
  <c r="L22" i="2"/>
  <c r="F21" i="8"/>
  <c r="G21" i="8"/>
  <c r="H21" i="8"/>
  <c r="I21" i="8"/>
  <c r="J21" i="8"/>
  <c r="K21" i="8"/>
  <c r="B22" i="8"/>
  <c r="C22" i="8"/>
  <c r="L23" i="2"/>
  <c r="F22" i="8"/>
  <c r="G22" i="8"/>
  <c r="H22" i="8"/>
  <c r="I22" i="8"/>
  <c r="J22" i="8"/>
  <c r="K22" i="8"/>
  <c r="B23" i="8"/>
  <c r="C23" i="8"/>
  <c r="L24" i="2"/>
  <c r="F23" i="8"/>
  <c r="G23" i="8"/>
  <c r="H23" i="8"/>
  <c r="I23" i="8"/>
  <c r="J23" i="8"/>
  <c r="K23" i="8"/>
  <c r="B24" i="8"/>
  <c r="C24" i="8"/>
  <c r="L25" i="2"/>
  <c r="F24" i="8"/>
  <c r="G24" i="8"/>
  <c r="H24" i="8"/>
  <c r="I24" i="8"/>
  <c r="J24" i="8"/>
  <c r="K24" i="8"/>
  <c r="B25" i="8"/>
  <c r="C25" i="8"/>
  <c r="L26" i="2"/>
  <c r="F25" i="8"/>
  <c r="G25" i="8"/>
  <c r="H25" i="8"/>
  <c r="I25" i="8"/>
  <c r="J25" i="8"/>
  <c r="K25" i="8"/>
  <c r="B26" i="8"/>
  <c r="C26" i="8"/>
  <c r="L27" i="2"/>
  <c r="F26" i="8"/>
  <c r="G26" i="8"/>
  <c r="H26" i="8"/>
  <c r="I26" i="8"/>
  <c r="J26" i="8"/>
  <c r="K26" i="8"/>
  <c r="B27" i="8"/>
  <c r="C27" i="8"/>
  <c r="L28" i="2"/>
  <c r="F27" i="8"/>
  <c r="G27" i="8"/>
  <c r="H27" i="8"/>
  <c r="I27" i="8"/>
  <c r="J27" i="8"/>
  <c r="K27" i="8"/>
  <c r="B28" i="8"/>
  <c r="C28" i="8"/>
  <c r="L29" i="2"/>
  <c r="F28" i="8"/>
  <c r="G28" i="8"/>
  <c r="H28" i="8"/>
  <c r="I28" i="8"/>
  <c r="J28" i="8"/>
  <c r="K28" i="8"/>
  <c r="B29" i="8"/>
  <c r="C29" i="8"/>
  <c r="L30" i="2"/>
  <c r="F29" i="8"/>
  <c r="G29" i="8"/>
  <c r="H29" i="8"/>
  <c r="I29" i="8"/>
  <c r="J29" i="8"/>
  <c r="K29" i="8"/>
  <c r="B30" i="8"/>
  <c r="C30" i="8"/>
  <c r="L31" i="2"/>
  <c r="F30" i="8"/>
  <c r="G30" i="8"/>
  <c r="H30" i="8"/>
  <c r="I30" i="8"/>
  <c r="J30" i="8"/>
  <c r="K30" i="8"/>
  <c r="B31" i="8"/>
  <c r="C31" i="8"/>
  <c r="L32" i="2"/>
  <c r="F31" i="8"/>
  <c r="G31" i="8"/>
  <c r="H31" i="8"/>
  <c r="I31" i="8"/>
  <c r="J31" i="8"/>
  <c r="K31" i="8"/>
  <c r="B8" i="8"/>
  <c r="C8" i="8"/>
  <c r="L9" i="2"/>
  <c r="F8" i="8"/>
  <c r="G8" i="8"/>
  <c r="H8" i="8"/>
  <c r="I8" i="8"/>
  <c r="J8" i="8"/>
  <c r="K8" i="8"/>
  <c r="B9" i="8"/>
  <c r="C9" i="8"/>
  <c r="L10" i="2"/>
  <c r="F9" i="8"/>
  <c r="G9" i="8"/>
  <c r="H9" i="8"/>
  <c r="I9" i="8"/>
  <c r="J9" i="8"/>
  <c r="K9" i="8"/>
  <c r="B10" i="8"/>
  <c r="C10" i="8"/>
  <c r="L11" i="2"/>
  <c r="F10" i="8"/>
  <c r="G10" i="8"/>
  <c r="H10" i="8"/>
  <c r="I10" i="8"/>
  <c r="J10" i="8"/>
  <c r="K10" i="8"/>
  <c r="B11" i="8"/>
  <c r="C11" i="8"/>
  <c r="L12" i="2"/>
  <c r="F11" i="8"/>
  <c r="G11" i="8"/>
  <c r="H11" i="8"/>
  <c r="I11" i="8"/>
  <c r="J11" i="8"/>
  <c r="K11" i="8"/>
  <c r="B12" i="8"/>
  <c r="C12" i="8"/>
  <c r="F12" i="8"/>
  <c r="G12" i="8"/>
  <c r="H12" i="8"/>
  <c r="I12" i="8"/>
  <c r="J12" i="8"/>
  <c r="K12" i="8"/>
  <c r="B13" i="8"/>
  <c r="C13" i="8"/>
  <c r="L14" i="2"/>
  <c r="F13" i="8"/>
  <c r="G13" i="8"/>
  <c r="H13" i="8"/>
  <c r="I13" i="8"/>
  <c r="J13" i="8"/>
  <c r="K13" i="8"/>
  <c r="L8" i="2"/>
  <c r="F7" i="8"/>
  <c r="F32" i="8"/>
  <c r="L33" i="2"/>
  <c r="I7" i="8"/>
  <c r="C7" i="8"/>
  <c r="J7" i="8"/>
  <c r="G7" i="8"/>
  <c r="K7" i="8"/>
  <c r="H7" i="8"/>
  <c r="B7" i="8"/>
  <c r="K32" i="8"/>
  <c r="H32" i="8"/>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8" i="3"/>
</calcChain>
</file>

<file path=xl/comments1.xml><?xml version="1.0" encoding="utf-8"?>
<comments xmlns="http://schemas.openxmlformats.org/spreadsheetml/2006/main">
  <authors>
    <author>Justin Folks</author>
  </authors>
  <commentList>
    <comment ref="A4" authorId="0" shapeId="0">
      <text>
        <r>
          <rPr>
            <b/>
            <sz val="8"/>
            <color indexed="81"/>
            <rFont val="Tahoma"/>
            <family val="2"/>
          </rPr>
          <t>Justin Folks:</t>
        </r>
        <r>
          <rPr>
            <sz val="8"/>
            <color indexed="81"/>
            <rFont val="Tahoma"/>
            <family val="2"/>
          </rPr>
          <t xml:space="preserve">
You can make a seed mix without selecting a Region and Soil Drainage, but if you select one, you have to select the other in order to make it work.  I can change this later, if needed.</t>
        </r>
      </text>
    </comment>
    <comment ref="A7" authorId="0" shapeId="0">
      <text>
        <r>
          <rPr>
            <b/>
            <sz val="8"/>
            <color indexed="81"/>
            <rFont val="Tahoma"/>
            <family val="2"/>
          </rPr>
          <t>Justin Folks:</t>
        </r>
        <r>
          <rPr>
            <sz val="8"/>
            <color indexed="81"/>
            <rFont val="Tahoma"/>
            <family val="2"/>
          </rPr>
          <t xml:space="preserve">
Select "Type" first. This provides the appropriate choices in the drop-down under "Plant Type."</t>
        </r>
      </text>
    </comment>
    <comment ref="B7" authorId="0" shapeId="0">
      <text>
        <r>
          <rPr>
            <b/>
            <sz val="8"/>
            <color indexed="81"/>
            <rFont val="Tahoma"/>
            <family val="2"/>
          </rPr>
          <t>Justin Folks:</t>
        </r>
        <r>
          <rPr>
            <sz val="8"/>
            <color indexed="81"/>
            <rFont val="Tahoma"/>
            <family val="2"/>
          </rPr>
          <t xml:space="preserve">
Select "Plant Species" after "Type." The only way I could get this thing to work was to have the species listed the way they are in the drop-down.  It's just like looking it up in the PEG.</t>
        </r>
      </text>
    </comment>
    <comment ref="D7" authorId="0" shapeId="0">
      <text>
        <r>
          <rPr>
            <b/>
            <sz val="8"/>
            <color indexed="81"/>
            <rFont val="Tahoma"/>
            <family val="2"/>
          </rPr>
          <t>Justin Folks:</t>
        </r>
        <r>
          <rPr>
            <sz val="8"/>
            <color indexed="81"/>
            <rFont val="Tahoma"/>
            <family val="2"/>
          </rPr>
          <t xml:space="preserve">
When designing a pollinator mix, try to include as many different flower colors as you can to broaden the range of pollinators the stand will attract.</t>
        </r>
      </text>
    </comment>
    <comment ref="I7" authorId="0" shapeId="0">
      <text>
        <r>
          <rPr>
            <b/>
            <sz val="8"/>
            <color indexed="81"/>
            <rFont val="Tahoma"/>
            <family val="2"/>
          </rPr>
          <t>Justin Folks:</t>
        </r>
        <r>
          <rPr>
            <sz val="8"/>
            <color indexed="81"/>
            <rFont val="Tahoma"/>
            <family val="2"/>
          </rPr>
          <t xml:space="preserve">
Enter the desired number of seeds per square foot for each species.</t>
        </r>
      </text>
    </comment>
    <comment ref="B33" authorId="0" shapeId="0">
      <text>
        <r>
          <rPr>
            <b/>
            <sz val="8"/>
            <color indexed="81"/>
            <rFont val="Tahoma"/>
            <family val="2"/>
          </rPr>
          <t>Justin Folks:</t>
        </r>
        <r>
          <rPr>
            <sz val="8"/>
            <color indexed="81"/>
            <rFont val="Tahoma"/>
            <family val="2"/>
          </rPr>
          <t xml:space="preserve">
Total number of species in the mix</t>
        </r>
      </text>
    </comment>
    <comment ref="I33" authorId="0" shapeId="0">
      <text>
        <r>
          <rPr>
            <b/>
            <sz val="8"/>
            <color indexed="81"/>
            <rFont val="Tahoma"/>
            <family val="2"/>
          </rPr>
          <t>Justin Folks:</t>
        </r>
        <r>
          <rPr>
            <sz val="8"/>
            <color indexed="81"/>
            <rFont val="Tahoma"/>
            <family val="2"/>
          </rPr>
          <t xml:space="preserve">
Total seeds per square foot in the mix. For wildlife plantings, recommend ~30 seeds/sq ft drilled or ~45 seeds/sq ft broadcast</t>
        </r>
      </text>
    </comment>
    <comment ref="N33" authorId="0" shapeId="0">
      <text>
        <r>
          <rPr>
            <b/>
            <sz val="8"/>
            <color indexed="81"/>
            <rFont val="Tahoma"/>
            <family val="2"/>
          </rPr>
          <t>Justin Folks:</t>
        </r>
        <r>
          <rPr>
            <sz val="8"/>
            <color indexed="81"/>
            <rFont val="Tahoma"/>
            <family val="2"/>
          </rPr>
          <t xml:space="preserve">
327 Natives = $160/ac
327 Pollinator = $320/ac
WL-2 = $250/ac
WL-3 = $350/ac</t>
        </r>
      </text>
    </comment>
  </commentList>
</comments>
</file>

<file path=xl/comments2.xml><?xml version="1.0" encoding="utf-8"?>
<comments xmlns="http://schemas.openxmlformats.org/spreadsheetml/2006/main">
  <authors>
    <author>Justin Folks</author>
  </authors>
  <commentList>
    <comment ref="G4" authorId="0" shapeId="0">
      <text>
        <r>
          <rPr>
            <b/>
            <sz val="8"/>
            <color indexed="81"/>
            <rFont val="Tahoma"/>
            <family val="2"/>
          </rPr>
          <t>Justin Folks:</t>
        </r>
        <r>
          <rPr>
            <sz val="8"/>
            <color indexed="81"/>
            <rFont val="Tahoma"/>
            <family val="2"/>
          </rPr>
          <t xml:space="preserve">
Enter the acreage of the planting site here.  It is needed to calculate "Total lbs" and "Total price"</t>
        </r>
      </text>
    </comment>
  </commentList>
</comments>
</file>

<file path=xl/sharedStrings.xml><?xml version="1.0" encoding="utf-8"?>
<sst xmlns="http://schemas.openxmlformats.org/spreadsheetml/2006/main" count="9823" uniqueCount="834">
  <si>
    <t>Species #</t>
  </si>
  <si>
    <t>Common Name</t>
  </si>
  <si>
    <t>Scientific Name</t>
  </si>
  <si>
    <t>VA Native</t>
  </si>
  <si>
    <t>Seeds per pound</t>
  </si>
  <si>
    <t>Plant Depth  (in.)</t>
  </si>
  <si>
    <t>Mountain/ Valley/ Northern Piedmont</t>
  </si>
  <si>
    <t>Southern Piedmont</t>
  </si>
  <si>
    <t xml:space="preserve">Coastal Plain </t>
  </si>
  <si>
    <t>Flower Color</t>
  </si>
  <si>
    <t>Bloom Period</t>
  </si>
  <si>
    <t>Max. Ht. (ft)</t>
  </si>
  <si>
    <t>Anaerobic Tolerance</t>
  </si>
  <si>
    <t>Drought Tolerance</t>
  </si>
  <si>
    <t>Poorly Drained</t>
  </si>
  <si>
    <t>Somewhat Poorly Drained</t>
  </si>
  <si>
    <t>Moderately Well Drained</t>
  </si>
  <si>
    <t>Well Drained</t>
  </si>
  <si>
    <t>Excessively Drained</t>
  </si>
  <si>
    <t>Pre-planting Plateau Tolerance (oz/ac)</t>
  </si>
  <si>
    <t>Post-germ Plateau Tolerance (oz/ac)</t>
  </si>
  <si>
    <t>Value to Pollinating Insects</t>
  </si>
  <si>
    <t>Best Dates</t>
  </si>
  <si>
    <t>Possible Dates</t>
  </si>
  <si>
    <t>Bluestem, Big</t>
  </si>
  <si>
    <t>Andropogon gerardii</t>
  </si>
  <si>
    <t>a</t>
  </si>
  <si>
    <t>¼</t>
  </si>
  <si>
    <t>Mar 15-April 30</t>
  </si>
  <si>
    <t>Mar 15-Jun 30</t>
  </si>
  <si>
    <t>Mar 1-Apr 15</t>
  </si>
  <si>
    <t>Feb 15-May 31</t>
  </si>
  <si>
    <t>Feb 15-Mar 31</t>
  </si>
  <si>
    <t>Feb 1-April 30</t>
  </si>
  <si>
    <t>Late Summer</t>
  </si>
  <si>
    <t>Medium</t>
  </si>
  <si>
    <t>High</t>
  </si>
  <si>
    <t>2-12</t>
  </si>
  <si>
    <t>Bluestem, Broomsedge</t>
  </si>
  <si>
    <t>Andropogon virginicus</t>
  </si>
  <si>
    <t>None</t>
  </si>
  <si>
    <t>UNK</t>
  </si>
  <si>
    <t>Bluestem, Bushy</t>
  </si>
  <si>
    <t>Angropogon glomeratus</t>
  </si>
  <si>
    <t>Low</t>
  </si>
  <si>
    <t>Bluestem, Little</t>
  </si>
  <si>
    <t>Schizachyrium scoparium</t>
  </si>
  <si>
    <t>Bluestem, Splitbeard</t>
  </si>
  <si>
    <t>Andropogon ternarius</t>
  </si>
  <si>
    <t>Dichanthelium clandestinum</t>
  </si>
  <si>
    <t>Early Summer</t>
  </si>
  <si>
    <t>Tripsacum dactyloides</t>
  </si>
  <si>
    <t>Not Tolerant</t>
  </si>
  <si>
    <t>Grama, Sideoats</t>
  </si>
  <si>
    <t>Bouteloua curtipendula</t>
  </si>
  <si>
    <t>Mid Spring</t>
  </si>
  <si>
    <t>2-8</t>
  </si>
  <si>
    <t>Indiangrass</t>
  </si>
  <si>
    <t>Sorghastrum nutans</t>
  </si>
  <si>
    <t>Indiangrass, Slender</t>
  </si>
  <si>
    <t>Sorghastrum elliottii</t>
  </si>
  <si>
    <t>Oats, River</t>
  </si>
  <si>
    <t>Summer</t>
  </si>
  <si>
    <t>Panicgrass, Coastal</t>
  </si>
  <si>
    <t>Panicum amarum</t>
  </si>
  <si>
    <t>Mid Summer</t>
  </si>
  <si>
    <t>Panicgrass, Beaked</t>
  </si>
  <si>
    <t>Panicum anceps</t>
  </si>
  <si>
    <t>Panicgrass, Redtop</t>
  </si>
  <si>
    <t>Panicum rididulum</t>
  </si>
  <si>
    <t>Purpletop</t>
  </si>
  <si>
    <t>Tridens flavus</t>
  </si>
  <si>
    <t>Switchgrass</t>
  </si>
  <si>
    <t>Panicum virgatum</t>
  </si>
  <si>
    <t>Wildrye, Bottlebrush</t>
  </si>
  <si>
    <t>Elymus hystrix</t>
  </si>
  <si>
    <t>Wildrye, Canada</t>
  </si>
  <si>
    <t>Elymus canadensis</t>
  </si>
  <si>
    <t>Late Spring</t>
  </si>
  <si>
    <t>Wildrye, Riverbank</t>
  </si>
  <si>
    <t>Elymus riparius</t>
  </si>
  <si>
    <t>Elymus virginicus</t>
  </si>
  <si>
    <t>¼-½</t>
  </si>
  <si>
    <t>Bundleflower, Illinois</t>
  </si>
  <si>
    <t>Desmanthus illinoensis</t>
  </si>
  <si>
    <t>White</t>
  </si>
  <si>
    <t>Butterfly Pea, Spurred</t>
  </si>
  <si>
    <t>Centrosema virginianum</t>
  </si>
  <si>
    <t>Purple</t>
  </si>
  <si>
    <t>Low to Moderate</t>
  </si>
  <si>
    <t>Clover, Ladino</t>
  </si>
  <si>
    <t>Trifolium repens</t>
  </si>
  <si>
    <t>B:5; D:3-5</t>
  </si>
  <si>
    <t>Jul 25-Sep 1;                           Mar 20-Apr 20</t>
  </si>
  <si>
    <t>Jul 15-Sep 15;                        Mar 1-May 15</t>
  </si>
  <si>
    <t>Aug 25-Sep 15</t>
  </si>
  <si>
    <t>Aug 25-Oct 15;                     Mar 1-Mar 31</t>
  </si>
  <si>
    <t>Sep 1-Sep 30</t>
  </si>
  <si>
    <t>Sep 1-Oct 25;                          Feb 15-Mar 20</t>
  </si>
  <si>
    <t>Clover, Red</t>
  </si>
  <si>
    <t>Trifolium pratense</t>
  </si>
  <si>
    <t>B:10-15; D:8-10</t>
  </si>
  <si>
    <t>Jul 25-Sep 1</t>
  </si>
  <si>
    <t>Jul 15-Sep 15;                        Mar–May 15</t>
  </si>
  <si>
    <t>Aug 25-Oct 25;                     Feb 15-Mar 30</t>
  </si>
  <si>
    <t>Sep 1-Oct 15;                         Feb 15-Mar 20</t>
  </si>
  <si>
    <t>Clover, Crimson</t>
  </si>
  <si>
    <t>Trifolium incarnatum</t>
  </si>
  <si>
    <t>B:20-25; D:15-20</t>
  </si>
  <si>
    <t>¼ - ½</t>
  </si>
  <si>
    <t>Jul 15-Sep 15</t>
  </si>
  <si>
    <t>Aug 25-Oct 25</t>
  </si>
  <si>
    <t>Sep 1- Sep 30</t>
  </si>
  <si>
    <t>Sep 1-Oct 30</t>
  </si>
  <si>
    <t>Goats Rue</t>
  </si>
  <si>
    <t>Tephrosia virginiana</t>
  </si>
  <si>
    <t>Indigo, Wild Blue</t>
  </si>
  <si>
    <t>Baptisia australis</t>
  </si>
  <si>
    <t>Blue</t>
  </si>
  <si>
    <t>Moderate - Primarily by long-tongued bumble bees</t>
  </si>
  <si>
    <t>Indigo, Wild Yellow</t>
  </si>
  <si>
    <t>Baptisia tinctoria</t>
  </si>
  <si>
    <t>Yellow</t>
  </si>
  <si>
    <t>Moderate to high</t>
  </si>
  <si>
    <t>Lespedeza, Hairy</t>
  </si>
  <si>
    <t>Lespedeza hirta</t>
  </si>
  <si>
    <t>Kummerowia striata</t>
  </si>
  <si>
    <t>B:25; D:20</t>
  </si>
  <si>
    <t>Feb 10-Feb 28</t>
  </si>
  <si>
    <t>Feb 1-Mar 30</t>
  </si>
  <si>
    <t>Feb 1-Feb 20</t>
  </si>
  <si>
    <t>Feb 1-Mar 20</t>
  </si>
  <si>
    <t>Lespedeza, Korean</t>
  </si>
  <si>
    <t>Kummerowia stipulacea</t>
  </si>
  <si>
    <t>Mar 15-Mar 31</t>
  </si>
  <si>
    <t>Lespedeza, Roundhead</t>
  </si>
  <si>
    <t>Lespedeza capitata</t>
  </si>
  <si>
    <t xml:space="preserve">Low </t>
  </si>
  <si>
    <t>Lespedeza, Slender</t>
  </si>
  <si>
    <t>Lespedeza virginica</t>
  </si>
  <si>
    <t>Pink</t>
  </si>
  <si>
    <t>Lupine, Sundial</t>
  </si>
  <si>
    <t>Lupinus perennis</t>
  </si>
  <si>
    <t>Milkvetch, Canada</t>
  </si>
  <si>
    <t>Pea, Partridge</t>
  </si>
  <si>
    <t>Chamaecrista fasciculata</t>
  </si>
  <si>
    <t>High - Visited by many insects, includes extra-floral nectaries along leaf petioles</t>
  </si>
  <si>
    <t>Senna, Maryland</t>
  </si>
  <si>
    <t>Senna marilandica</t>
  </si>
  <si>
    <t>Moderate to High  - exclusively pollinated  by bumble bees</t>
  </si>
  <si>
    <t>Trefoil, Birdsfoot</t>
  </si>
  <si>
    <t>Lotus corniculatus</t>
  </si>
  <si>
    <t>B:8-10; D:6-8</t>
  </si>
  <si>
    <t>Jul 25-Aug 10</t>
  </si>
  <si>
    <t>Jul 15-Aug 30</t>
  </si>
  <si>
    <t>Ticktrefoil, Panicleleaf</t>
  </si>
  <si>
    <t>Desmodium paniculatum</t>
  </si>
  <si>
    <t>Ticktrefoil, Perplexed</t>
  </si>
  <si>
    <t>Desmodium perplexum</t>
  </si>
  <si>
    <t>Ticktrefoil, Showy</t>
  </si>
  <si>
    <t>Desmodium canadense</t>
  </si>
  <si>
    <t>Vetch, Common</t>
  </si>
  <si>
    <t>Vicia villosa</t>
  </si>
  <si>
    <t>B:20-30  D:15-20</t>
  </si>
  <si>
    <t>½ - 1 ½</t>
  </si>
  <si>
    <t>Aug 25-Sep 30</t>
  </si>
  <si>
    <t>Sep 1-Oct 25</t>
  </si>
  <si>
    <t>Spring</t>
  </si>
  <si>
    <t>Agrimony, Small-Flowered</t>
  </si>
  <si>
    <t>Agrimonia parviflora</t>
  </si>
  <si>
    <t>Unknown</t>
  </si>
  <si>
    <t>Zizia aurea</t>
  </si>
  <si>
    <t>Arrow Arum</t>
  </si>
  <si>
    <t>Peltandra virginica</t>
  </si>
  <si>
    <t>Artichoke, Jerusalem</t>
  </si>
  <si>
    <t>Helianthus tuberosus</t>
  </si>
  <si>
    <t>Moderate</t>
  </si>
  <si>
    <t>Aster, False</t>
  </si>
  <si>
    <t>Boltonia asteroides</t>
  </si>
  <si>
    <t>Aster, Heart-leaved</t>
  </si>
  <si>
    <t>Symphyotrichum cordifolium</t>
  </si>
  <si>
    <t>Aster, Heath</t>
  </si>
  <si>
    <t>Symphyotrichum pilosum var. pilosum</t>
  </si>
  <si>
    <t>Aster, New England</t>
  </si>
  <si>
    <t>Symphyotrichum novae-angliae</t>
  </si>
  <si>
    <t>Late summer</t>
  </si>
  <si>
    <t>Aster, New York</t>
  </si>
  <si>
    <t>Symphyotrichum novi-belgii</t>
  </si>
  <si>
    <t>Aster, Purple Stemmed</t>
  </si>
  <si>
    <t>Symphyotrichum puniceum var. puniceum</t>
  </si>
  <si>
    <t>Fall</t>
  </si>
  <si>
    <t>Aster, Smooth Blue</t>
  </si>
  <si>
    <t>Symphyotrichum laeve var. laeve</t>
  </si>
  <si>
    <t>Aster, Zigzag</t>
  </si>
  <si>
    <t>Symphyotrichum prenanthoides</t>
  </si>
  <si>
    <t>Avens, Rough</t>
  </si>
  <si>
    <t>Geum laciniatum</t>
  </si>
  <si>
    <t>Avens, White</t>
  </si>
  <si>
    <t>Geum canadense</t>
  </si>
  <si>
    <t>Beardtongue, Eastern Smooth</t>
  </si>
  <si>
    <t>Penstemon laevigatus</t>
  </si>
  <si>
    <t>Violet</t>
  </si>
  <si>
    <t>Bee Balm, Scarlet</t>
  </si>
  <si>
    <t>Monarda didyma</t>
  </si>
  <si>
    <t>Scarlet</t>
  </si>
  <si>
    <t>Beggartick, Bearded</t>
  </si>
  <si>
    <t>Bidens aristosa</t>
  </si>
  <si>
    <t>Beggartick, Devil's</t>
  </si>
  <si>
    <t>Bidens frondosa</t>
  </si>
  <si>
    <t>Beggartick, Nodding</t>
  </si>
  <si>
    <t>Bidens cernua</t>
  </si>
  <si>
    <t>Bergamot, Wild</t>
  </si>
  <si>
    <t>Monarda fistulosa</t>
  </si>
  <si>
    <t>Red</t>
  </si>
  <si>
    <t>Blazing Star, Dense</t>
  </si>
  <si>
    <t>Liatris spicata</t>
  </si>
  <si>
    <t>Blazing Star, Tall</t>
  </si>
  <si>
    <t>Liatris aspera</t>
  </si>
  <si>
    <t>Blue-eyed Grass, Narrowleaf</t>
  </si>
  <si>
    <t>Sisyrinchium angustifolium</t>
  </si>
  <si>
    <t>Boneset, Common</t>
  </si>
  <si>
    <t>Eupatorium perfoliatum</t>
  </si>
  <si>
    <t>Early Fall</t>
  </si>
  <si>
    <t>Bugbane, Black</t>
  </si>
  <si>
    <t>Actaea racemosa</t>
  </si>
  <si>
    <t>Bur Reed, Eastern</t>
  </si>
  <si>
    <t>Sparganium americanum</t>
  </si>
  <si>
    <t>Green</t>
  </si>
  <si>
    <t>Bur Reed, Giant</t>
  </si>
  <si>
    <t>Sparganium eurycarpum</t>
  </si>
  <si>
    <t>Butterflyweed</t>
  </si>
  <si>
    <t>Asclepias tuberosa</t>
  </si>
  <si>
    <t>Orange</t>
  </si>
  <si>
    <t>Cardinalflower</t>
  </si>
  <si>
    <t>Lobelia cardinalis</t>
  </si>
  <si>
    <t>Cattail, Broadleaf</t>
  </si>
  <si>
    <t>Typha latifolia</t>
  </si>
  <si>
    <t>Brown</t>
  </si>
  <si>
    <t>Coneflower, Pale Purple</t>
  </si>
  <si>
    <t>Echinacea pallida</t>
  </si>
  <si>
    <t>Coneflower, Pinnate</t>
  </si>
  <si>
    <t>Ratibida pinnata</t>
  </si>
  <si>
    <t>Coneflower, Purple</t>
  </si>
  <si>
    <t>Echinacea purpurea</t>
  </si>
  <si>
    <t>Coneflower, Upright</t>
  </si>
  <si>
    <t>Ratibida columnifera</t>
  </si>
  <si>
    <t>Coreopsis, Lanceleaf</t>
  </si>
  <si>
    <t>Coreopsis lanceolata</t>
  </si>
  <si>
    <t>Moderate to High</t>
  </si>
  <si>
    <t>Coreopsis, Plains</t>
  </si>
  <si>
    <t>Coreopsis tinctoria</t>
  </si>
  <si>
    <t>Coreopsis, Tall</t>
  </si>
  <si>
    <t>Coreopsis tripteris</t>
  </si>
  <si>
    <t>Cup Plant</t>
  </si>
  <si>
    <t>Silphium perfoliatum</t>
  </si>
  <si>
    <t>Duck Potato</t>
  </si>
  <si>
    <t>Sagittaria latifolia</t>
  </si>
  <si>
    <t>Gentian, Meadow Bottle</t>
  </si>
  <si>
    <t>Gentiana clausa</t>
  </si>
  <si>
    <t>Goldenrod, Canada</t>
  </si>
  <si>
    <t>Solidago canadensis</t>
  </si>
  <si>
    <t>Goldenrod, Gray</t>
  </si>
  <si>
    <t>Solidago nemoralis</t>
  </si>
  <si>
    <t>Goldenrod, Pine Barrens</t>
  </si>
  <si>
    <t>Solidago fistulosa</t>
  </si>
  <si>
    <t>Goldenrod, Rigid</t>
  </si>
  <si>
    <t>Oligoneuron rigidum var. rigidum</t>
  </si>
  <si>
    <t>Goldenrod, Rough</t>
  </si>
  <si>
    <t>Solidago rugosa</t>
  </si>
  <si>
    <t>Goldenrod, Rough-Leaved</t>
  </si>
  <si>
    <t>Solidago patula</t>
  </si>
  <si>
    <t>Goldenrod, Showy</t>
  </si>
  <si>
    <t>Solidago speciosa</t>
  </si>
  <si>
    <t>Goldenrod, Woodland</t>
  </si>
  <si>
    <t>Solidago caesia</t>
  </si>
  <si>
    <t>Indian Blanket</t>
  </si>
  <si>
    <t>Gaillardia pulchella</t>
  </si>
  <si>
    <t>Indian Paintbrush</t>
  </si>
  <si>
    <t>Castilleja coccinea</t>
  </si>
  <si>
    <t>Indianhemp</t>
  </si>
  <si>
    <t>Apocynum cannabinum</t>
  </si>
  <si>
    <t>Iris, Virginia</t>
  </si>
  <si>
    <t>Iris virginica</t>
  </si>
  <si>
    <t>Ironweed, Giant</t>
  </si>
  <si>
    <t>Vernonia gigantea</t>
  </si>
  <si>
    <t>Ironweed, New York</t>
  </si>
  <si>
    <t>Vernonia noveboracensis</t>
  </si>
  <si>
    <t>Joe-Pye Weed</t>
  </si>
  <si>
    <t xml:space="preserve">Eupatoriadelphus fistulosus </t>
  </si>
  <si>
    <t>Joe-Pye Weed, Spotted</t>
  </si>
  <si>
    <t>Eupatoriadelphus maculatus</t>
  </si>
  <si>
    <t>Lobelia, Great Blue</t>
  </si>
  <si>
    <t>Lobelia siphilitica</t>
  </si>
  <si>
    <t>Milkweed, Common</t>
  </si>
  <si>
    <t>Asclepias syriaca</t>
  </si>
  <si>
    <t>Milkweed, Swamp</t>
  </si>
  <si>
    <t>Asclepias incarnata</t>
  </si>
  <si>
    <t>Mistflower, Blue</t>
  </si>
  <si>
    <t>Conoclinium coelestinum</t>
  </si>
  <si>
    <t>Monkeyflower, Allegheny</t>
  </si>
  <si>
    <t>Mimulus ringens</t>
  </si>
  <si>
    <t>Mountainmint, Hoary</t>
  </si>
  <si>
    <t>Pycnanthemum incanum</t>
  </si>
  <si>
    <t>Mountainmint, Narrow-leaf</t>
  </si>
  <si>
    <t>Pycnanthemum tenuifolium</t>
  </si>
  <si>
    <t>Mountainmint, Virginia</t>
  </si>
  <si>
    <t>Pycnanthemum virginianum</t>
  </si>
  <si>
    <t>Passionflower, Purple</t>
  </si>
  <si>
    <t>Passiflora incarnata</t>
  </si>
  <si>
    <t>Penstemon, Talus Slope</t>
  </si>
  <si>
    <t>Penstemon digitalis</t>
  </si>
  <si>
    <t>Phlox, Fall</t>
  </si>
  <si>
    <t>Phlox paniculata</t>
  </si>
  <si>
    <t>Pickerelweed</t>
  </si>
  <si>
    <t>Pontederia cordata</t>
  </si>
  <si>
    <t>Plantain, Water</t>
  </si>
  <si>
    <t>Alisma subcordatum</t>
  </si>
  <si>
    <t>Poppymallow, Purple</t>
  </si>
  <si>
    <t>Callirhoe involucrata</t>
  </si>
  <si>
    <t>Primrose, Evening</t>
  </si>
  <si>
    <t>Oenothera biennis</t>
  </si>
  <si>
    <t>Primrose, Showy Evening</t>
  </si>
  <si>
    <t>Oenothera speciosa</t>
  </si>
  <si>
    <t>Quinine, Wild</t>
  </si>
  <si>
    <t>Parthenium integrifolium</t>
  </si>
  <si>
    <t>Ragweed, Common</t>
  </si>
  <si>
    <t>Ambrosia artemisifolia</t>
  </si>
  <si>
    <t>Rattlesnake Master</t>
  </si>
  <si>
    <t>Eryngium yuccifolium</t>
  </si>
  <si>
    <t>Rosemallow, Crimsoneyed</t>
  </si>
  <si>
    <t>Hibiscus moscheutos</t>
  </si>
  <si>
    <t>Rosinweed, Whorled</t>
  </si>
  <si>
    <t>Silphium trifoliatum</t>
  </si>
  <si>
    <t>Smartweed, Pennsylvania</t>
  </si>
  <si>
    <t>Polygonum pensylvanicum</t>
  </si>
  <si>
    <t>Sneezeweed, Common</t>
  </si>
  <si>
    <t>Helenium autumnale</t>
  </si>
  <si>
    <t>Spiderwort, Ohio</t>
  </si>
  <si>
    <t>Tradescantia ohiensis</t>
  </si>
  <si>
    <t>Spiderwort, Virginia</t>
  </si>
  <si>
    <t>Tradescantia virginiana</t>
  </si>
  <si>
    <t>St. John’s Wort, Spotted</t>
  </si>
  <si>
    <t>Hypericum punctatum</t>
  </si>
  <si>
    <t>Sunflower, Maximilian</t>
  </si>
  <si>
    <t>Helianthus maximiliani</t>
  </si>
  <si>
    <t>Sunflower, Narrow-leaf</t>
  </si>
  <si>
    <t>Helianthus angustifolius</t>
  </si>
  <si>
    <t>Sunflower, Ox Eye</t>
  </si>
  <si>
    <t>Heliopsis helianthoides</t>
  </si>
  <si>
    <t>Sunflower, Ten-Petaled</t>
  </si>
  <si>
    <t>Helianthus decapetalus</t>
  </si>
  <si>
    <t>Sunflower, Woodland</t>
  </si>
  <si>
    <t>Helianthus divaricatus</t>
  </si>
  <si>
    <t>Susan, Black-eyed</t>
  </si>
  <si>
    <t>Rudbeckia hirta</t>
  </si>
  <si>
    <t>Susan, Brown-eyed</t>
  </si>
  <si>
    <t>Rudbeckia triloba</t>
  </si>
  <si>
    <t>Sweetflag</t>
  </si>
  <si>
    <t>Acorus americanus</t>
  </si>
  <si>
    <t>Tearthumb, Arrow-Leaved</t>
  </si>
  <si>
    <t>Polygonum sagittatum</t>
  </si>
  <si>
    <t>Turtlehead, White</t>
  </si>
  <si>
    <t>Chelone glabra</t>
  </si>
  <si>
    <t>Vervain, Swamp</t>
  </si>
  <si>
    <t>Verbena hastata</t>
  </si>
  <si>
    <t>Aquilegia canadensis</t>
  </si>
  <si>
    <t>Wingstem, Yellow</t>
  </si>
  <si>
    <t>Verbesina alternifolia</t>
  </si>
  <si>
    <t>Yarrow, Common</t>
  </si>
  <si>
    <t>Achillea millefolium</t>
  </si>
  <si>
    <t>Seeds per SF at 1 pound of pure live seed (PLS) per acre</t>
  </si>
  <si>
    <t>Pounds of Pure Live Seed (PLS) per Acre to Deliver 3 Seeds per SF</t>
  </si>
  <si>
    <t>Pounds of Pure Live Seed (PLS) per Acre to Deliver 5 Seeds per SF</t>
  </si>
  <si>
    <t>Pounds of Pure Live Seed (PLS) per Acre to Deliver 10 Seeds per SF</t>
  </si>
  <si>
    <t>NA</t>
  </si>
  <si>
    <t>Lespedeza, Japanese (Kobe)</t>
  </si>
  <si>
    <t>No</t>
  </si>
  <si>
    <t>Vetch, Hairy</t>
  </si>
  <si>
    <t>Vicia sativa</t>
  </si>
  <si>
    <t>Annual/ Biennial/ Perennial</t>
  </si>
  <si>
    <t>Warm Season / Cool Season</t>
  </si>
  <si>
    <t>Average Date of Last Frost</t>
  </si>
  <si>
    <t>Perennial</t>
  </si>
  <si>
    <t>Annual</t>
  </si>
  <si>
    <t>Warm Season</t>
  </si>
  <si>
    <t>Cool Season</t>
  </si>
  <si>
    <t>Biennial</t>
  </si>
  <si>
    <t>Columbine, Wild</t>
  </si>
  <si>
    <t>Not Adapted</t>
  </si>
  <si>
    <t>Early Spring</t>
  </si>
  <si>
    <t xml:space="preserve">Red </t>
  </si>
  <si>
    <t>Dropseed, Tall</t>
  </si>
  <si>
    <t>Deertongue</t>
  </si>
  <si>
    <t>Suppress</t>
  </si>
  <si>
    <t>Fertility Requirement</t>
  </si>
  <si>
    <t>Minimum pH</t>
  </si>
  <si>
    <t>Intolerant</t>
  </si>
  <si>
    <t>Intermediate</t>
  </si>
  <si>
    <t>Shade Tolerance</t>
  </si>
  <si>
    <t>Tolerant</t>
  </si>
  <si>
    <t>Indeterminate</t>
  </si>
  <si>
    <t>Bee Balm, Spotted</t>
  </si>
  <si>
    <t>Monarda punctata</t>
  </si>
  <si>
    <t>Chasmanthium latifolia</t>
  </si>
  <si>
    <t>Wildrye, Virginia</t>
  </si>
  <si>
    <t>Adaptation by Soil Drainage</t>
  </si>
  <si>
    <t>Non-Native Legumes Standard Seeding Rate Pounds of Bulk Seed per acre B=Broadcast, D = Drilled</t>
  </si>
  <si>
    <t>Mountais and Northern Piedmont</t>
  </si>
  <si>
    <t>Coastal Plain</t>
  </si>
  <si>
    <t>Adaptation by Region</t>
  </si>
  <si>
    <t>Seeding Date by Region</t>
  </si>
  <si>
    <t>Suppressed</t>
  </si>
  <si>
    <t>8-12</t>
  </si>
  <si>
    <t>Tolerance of Established Stands to Plateau (oz/ac)</t>
  </si>
  <si>
    <t>Suppresses</t>
  </si>
  <si>
    <t>Type</t>
  </si>
  <si>
    <t>Approx. Price/ac</t>
  </si>
  <si>
    <t>Tall Dropseed</t>
  </si>
  <si>
    <t>Grass</t>
  </si>
  <si>
    <t>Big Bluestem</t>
  </si>
  <si>
    <t>lb</t>
  </si>
  <si>
    <t>Partridge Pea</t>
  </si>
  <si>
    <t>Illinois Bundleflower</t>
  </si>
  <si>
    <t>Lanceleaf Coreopsis</t>
  </si>
  <si>
    <t>Black-eyed Susan</t>
  </si>
  <si>
    <t>Maximilian Sunflower</t>
  </si>
  <si>
    <t>Bearded Beggartick</t>
  </si>
  <si>
    <t>Totals</t>
  </si>
  <si>
    <t>NRCS Species #</t>
  </si>
  <si>
    <t>Gamagrass, Eastern</t>
  </si>
  <si>
    <t>Approx. Price/lb</t>
  </si>
  <si>
    <t>Legume</t>
  </si>
  <si>
    <t>Wildflower</t>
  </si>
  <si>
    <t>2001 Bluestem, Big</t>
  </si>
  <si>
    <t>2002 Bluestem, Broomsedge</t>
  </si>
  <si>
    <t>2003 Bluestem, Bushy</t>
  </si>
  <si>
    <t>2004 Bluestem, Little</t>
  </si>
  <si>
    <t>2005 Bluestem, Splitbeard</t>
  </si>
  <si>
    <t>2006 Deertongue</t>
  </si>
  <si>
    <t>2007 Dropseed, Tall</t>
  </si>
  <si>
    <t>2008 Gamagrass, Eastern</t>
  </si>
  <si>
    <t>2009 Grama, Sideoats</t>
  </si>
  <si>
    <t>2010 Indiangrass</t>
  </si>
  <si>
    <t>2011 Indiangrass, Slender</t>
  </si>
  <si>
    <t>2012 Oats, River</t>
  </si>
  <si>
    <t>2013 Panicgrass, Coastal</t>
  </si>
  <si>
    <t>2014 Panicgrass, Beaked</t>
  </si>
  <si>
    <t>2015 Panicgrass, Redtop</t>
  </si>
  <si>
    <t>2016 Purpletop</t>
  </si>
  <si>
    <t>2017 Switchgrass</t>
  </si>
  <si>
    <t>2018 Wildrye, Bottlebrush</t>
  </si>
  <si>
    <t>2019 Wildrye, Canada</t>
  </si>
  <si>
    <t>2020 Wildrye, Riverbank</t>
  </si>
  <si>
    <t>2021 Wildrye, Virginia</t>
  </si>
  <si>
    <t>2022 Bundleflower, Illinois</t>
  </si>
  <si>
    <t>2023 Butterfly Pea, Spurred</t>
  </si>
  <si>
    <t>2024 Goats Rue</t>
  </si>
  <si>
    <t>2025 Indigo, Wild Blue</t>
  </si>
  <si>
    <t>2026 Indigo, Wild Yellow</t>
  </si>
  <si>
    <t>2027 Lespedeza, Hairy</t>
  </si>
  <si>
    <t>2028 Lespedeza, Roundhead</t>
  </si>
  <si>
    <t>2029 Lespedeza, Slender</t>
  </si>
  <si>
    <t>2030 Lupine, Sundial</t>
  </si>
  <si>
    <t>2031 Milkvetch, Canada</t>
  </si>
  <si>
    <t>2032 Pea, Partridge</t>
  </si>
  <si>
    <t>2033 Senna, Maryland</t>
  </si>
  <si>
    <t>2034 Ticktrefoil, Panicleleaf</t>
  </si>
  <si>
    <t>2035 Ticktrefoil, Perplexed</t>
  </si>
  <si>
    <t>2036 Ticktrefoil, Showy</t>
  </si>
  <si>
    <t>2037 Agrimony, Small-Flowered</t>
  </si>
  <si>
    <t>2038 Aleaxander, Golden</t>
  </si>
  <si>
    <t>2039 Arrow Arum</t>
  </si>
  <si>
    <t>2040 Artichoke, Jerusalem</t>
  </si>
  <si>
    <t>2041 Aster, False</t>
  </si>
  <si>
    <t>2042 Aster, Heart-leaved</t>
  </si>
  <si>
    <t>2043 Aster, Heath</t>
  </si>
  <si>
    <t>2044 Aster, New England</t>
  </si>
  <si>
    <t>2045 Aster, New York</t>
  </si>
  <si>
    <t>2046 Aster, Purple Stemmed</t>
  </si>
  <si>
    <t>2047 Aster, Smooth Blue</t>
  </si>
  <si>
    <t>2048 Aster, Zigzag</t>
  </si>
  <si>
    <t>2049 Avens, Rough</t>
  </si>
  <si>
    <t>2050 Avens, White</t>
  </si>
  <si>
    <t>2051 Beardtongue, Eastern Smooth</t>
  </si>
  <si>
    <t>2052 Bee Balm, Scarlet</t>
  </si>
  <si>
    <t>2053 Bee Balm, Spotted</t>
  </si>
  <si>
    <t>2054 Beggartick, Bearded</t>
  </si>
  <si>
    <t>2055 Beggartick, Devil's</t>
  </si>
  <si>
    <t>2056 Beggartick, Nodding</t>
  </si>
  <si>
    <t>2057 Bergamot, Wild</t>
  </si>
  <si>
    <t>2058 Blazing Star, Dense</t>
  </si>
  <si>
    <t>2059 Blazing Star, Tall</t>
  </si>
  <si>
    <t>2060 Blue-eyed Grass, Narrowleaf</t>
  </si>
  <si>
    <t>2061 Boneset, Common</t>
  </si>
  <si>
    <t>2062 Bugbane, Black</t>
  </si>
  <si>
    <t>2063 Bur Reed, Eastern</t>
  </si>
  <si>
    <t>2064 Bur Reed, Giant</t>
  </si>
  <si>
    <t>2065 Butterflyweed</t>
  </si>
  <si>
    <t>2066 Cardinalflower</t>
  </si>
  <si>
    <t>2067 Cattail, Broadleaf</t>
  </si>
  <si>
    <t>2068 Columbine, Wild</t>
  </si>
  <si>
    <t>2069 Coneflower, Pale Purple</t>
  </si>
  <si>
    <t>2070 Coneflower, Pinnate</t>
  </si>
  <si>
    <t>2071 Coneflower, Purple</t>
  </si>
  <si>
    <t>2072 Coneflower, Upright</t>
  </si>
  <si>
    <t>2073 Coreopsis, Lanceleaf</t>
  </si>
  <si>
    <t>2074 Coreopsis, Plains</t>
  </si>
  <si>
    <t>2075 Coreopsis, Tall</t>
  </si>
  <si>
    <t>2076 Cup Plant</t>
  </si>
  <si>
    <t>2077 Duck Potato</t>
  </si>
  <si>
    <t>2078 Gentian, Meadow Bottle</t>
  </si>
  <si>
    <t>2079 Goldenrod, Canada</t>
  </si>
  <si>
    <t>2080 Goldenrod, Gray</t>
  </si>
  <si>
    <t>2081 Goldenrod, Pine Barrens</t>
  </si>
  <si>
    <t>2082 Goldenrod, Rigid</t>
  </si>
  <si>
    <t>2083 Goldenrod, Rough</t>
  </si>
  <si>
    <t>2084 Goldenrod, Rough-Leaved</t>
  </si>
  <si>
    <t>2085 Goldenrod, Showy</t>
  </si>
  <si>
    <t>2086 Goldenrod, Woodland</t>
  </si>
  <si>
    <t>2087 Indian Blanket</t>
  </si>
  <si>
    <t>2088 Indian Paintbrush</t>
  </si>
  <si>
    <t>2089 Indianhemp</t>
  </si>
  <si>
    <t>2090 Iris, Virginia</t>
  </si>
  <si>
    <t>2091 Ironweed, Giant</t>
  </si>
  <si>
    <t>2092 Ironweed, New York</t>
  </si>
  <si>
    <t>2093 Joe-Pye Weed</t>
  </si>
  <si>
    <t>2094 Joe-Pye Weed, Spotted</t>
  </si>
  <si>
    <t>2095 Lobelia, Great Blue</t>
  </si>
  <si>
    <t>2096 Milkweed, Common</t>
  </si>
  <si>
    <t>2097 Milkweed, Swamp</t>
  </si>
  <si>
    <t>2098 Mistflower, Blue</t>
  </si>
  <si>
    <t>2099 Monkeyflower, Allegheny</t>
  </si>
  <si>
    <t>2100 Mountainmint, Hoary</t>
  </si>
  <si>
    <t>2101 Mountainmint, Narrow-leaf</t>
  </si>
  <si>
    <t>2102 Mountainmint, Virginia</t>
  </si>
  <si>
    <t>2103 Passionflower, Purple</t>
  </si>
  <si>
    <t>2104 Penstemon, Talus Slope</t>
  </si>
  <si>
    <t>2105 Phlox, Fall</t>
  </si>
  <si>
    <t>2106 Pickerelweed</t>
  </si>
  <si>
    <t>2107 Plantain, Water</t>
  </si>
  <si>
    <t>2108 Poppymallow, Purple</t>
  </si>
  <si>
    <t>2109 Primrose, Evening</t>
  </si>
  <si>
    <t>2110 Primrose, Showy Evening</t>
  </si>
  <si>
    <t>2111 Quinine, Wild</t>
  </si>
  <si>
    <t>2112 Ragweed, Common</t>
  </si>
  <si>
    <t>2113 Rattlesnake Master</t>
  </si>
  <si>
    <t>2114 Rosemallow, Crimsoneyed</t>
  </si>
  <si>
    <t>2115 Rosinweed, Whorled</t>
  </si>
  <si>
    <t>2116 Smartweed, Pennsylvania</t>
  </si>
  <si>
    <t>2117 Sneezeweed, Common</t>
  </si>
  <si>
    <t>2118 Spiderwort, Ohio</t>
  </si>
  <si>
    <t>2119 Spiderwort, Virginia</t>
  </si>
  <si>
    <t>2120 St. John’s Wort, Spotted</t>
  </si>
  <si>
    <t>2121 Sunflower, Maximilian</t>
  </si>
  <si>
    <t>2122 Sunflower, Narrow-leaf</t>
  </si>
  <si>
    <t>2123 Sunflower, Ox Eye</t>
  </si>
  <si>
    <t>2124 Sunflower, Ten-Petaled</t>
  </si>
  <si>
    <t>2125 Sunflower, Woodland</t>
  </si>
  <si>
    <t>2126 Susan, Black-eyed</t>
  </si>
  <si>
    <t>2127 Susan, Brown-eyed</t>
  </si>
  <si>
    <t>2128 Sweetflag</t>
  </si>
  <si>
    <t>2129 Tearthumb, Arrow-Leaved</t>
  </si>
  <si>
    <t>2130 Turtlehead, White</t>
  </si>
  <si>
    <t>2131 Vervain, Swamp</t>
  </si>
  <si>
    <t>2132 Wingstem, Yellow</t>
  </si>
  <si>
    <t>2133 Yarrow, Common</t>
  </si>
  <si>
    <t>2134 Clover, Ladino</t>
  </si>
  <si>
    <t>2135 Clover, Red</t>
  </si>
  <si>
    <t>2136 Clover, Crimson</t>
  </si>
  <si>
    <t>2137 Lespedeza, Japanese (Kobe)</t>
  </si>
  <si>
    <t>2138 Lespedeza, Korean</t>
  </si>
  <si>
    <t>2139 Trefoil, Birdsfoot</t>
  </si>
  <si>
    <t>2140 Vetch, Common</t>
  </si>
  <si>
    <t>2141 Vetch, Hairy</t>
  </si>
  <si>
    <t>NonnativeLegume</t>
  </si>
  <si>
    <t>Broomsedge Bluestem</t>
  </si>
  <si>
    <t>Bushy Bluestem</t>
  </si>
  <si>
    <t>Little Bluestem</t>
  </si>
  <si>
    <t>Splitbeard Bluestem</t>
  </si>
  <si>
    <t>Eastern Gamagrass</t>
  </si>
  <si>
    <t>Sideoats Grama</t>
  </si>
  <si>
    <t>Slender Indiangrass</t>
  </si>
  <si>
    <t>River Oats</t>
  </si>
  <si>
    <t>Coastal Panicgrass</t>
  </si>
  <si>
    <t>Beaked Panicgrass</t>
  </si>
  <si>
    <t>Redtop Panicgrass</t>
  </si>
  <si>
    <t>Bottlebrush Wildrye</t>
  </si>
  <si>
    <t>Canada Wildrye</t>
  </si>
  <si>
    <t>Riverbank Wildrye</t>
  </si>
  <si>
    <t>Virginia Wildrye</t>
  </si>
  <si>
    <t>Spurred Butterfly Pea</t>
  </si>
  <si>
    <t>Wild Blue Indigo</t>
  </si>
  <si>
    <t>Wild Yellow Indigo</t>
  </si>
  <si>
    <t>Hairy Lespedeza</t>
  </si>
  <si>
    <t>Roundead Lespedeza</t>
  </si>
  <si>
    <t>Slender Lespedeza</t>
  </si>
  <si>
    <t>Sundial Lupine</t>
  </si>
  <si>
    <t>Canada Milkvetch</t>
  </si>
  <si>
    <t>Maryland Senna</t>
  </si>
  <si>
    <t>Panicleleaf Ticktrefoil</t>
  </si>
  <si>
    <t>Perplexed Ticktrefoil</t>
  </si>
  <si>
    <t>Showy Ticktrefoil</t>
  </si>
  <si>
    <t>Small-flowered Agrimony</t>
  </si>
  <si>
    <t>Golden Alexander</t>
  </si>
  <si>
    <t>Jerusalem Artichoke</t>
  </si>
  <si>
    <t>False Aster</t>
  </si>
  <si>
    <t>Heart-leaved Aster</t>
  </si>
  <si>
    <t>Heath Aster</t>
  </si>
  <si>
    <t>New England Aster</t>
  </si>
  <si>
    <t>New York Aster</t>
  </si>
  <si>
    <t>Purple Stemmed Aster</t>
  </si>
  <si>
    <t>Smooth Blue Aster</t>
  </si>
  <si>
    <t>Zigzag Aster</t>
  </si>
  <si>
    <t>Rough Avens</t>
  </si>
  <si>
    <t>White Avens</t>
  </si>
  <si>
    <t>Eastern Smooth Beardtongue</t>
  </si>
  <si>
    <t>Scarlet Bee Balm</t>
  </si>
  <si>
    <t>Spotted Bee Balm</t>
  </si>
  <si>
    <t>Devil's Beggartick</t>
  </si>
  <si>
    <t>Nodding Beggartick</t>
  </si>
  <si>
    <t>Wild Bergamot</t>
  </si>
  <si>
    <t>Dense Blazing Star</t>
  </si>
  <si>
    <t>Tall Blazing Star</t>
  </si>
  <si>
    <t>Narrowleaf Blue-eyed Grass</t>
  </si>
  <si>
    <t>Common Boneset</t>
  </si>
  <si>
    <t>Black Bugbane</t>
  </si>
  <si>
    <t>Eastern Bur Reed</t>
  </si>
  <si>
    <t>Giant Burr Reed</t>
  </si>
  <si>
    <t>Broadleaf Cattail</t>
  </si>
  <si>
    <t>Wild Columbine</t>
  </si>
  <si>
    <t>Pale Purple Coneflower</t>
  </si>
  <si>
    <t>Pinnate Coneflower</t>
  </si>
  <si>
    <t>Purple Coneflower</t>
  </si>
  <si>
    <t>Upright Coneflower</t>
  </si>
  <si>
    <t>Plains Coreopsis</t>
  </si>
  <si>
    <t>Tall Coreopsis</t>
  </si>
  <si>
    <t>Meadow Bottle Gentian</t>
  </si>
  <si>
    <t>Canada Goldenrod</t>
  </si>
  <si>
    <t>Gray Goldenrod</t>
  </si>
  <si>
    <t>Pine Barrens Goldenrod</t>
  </si>
  <si>
    <t>Rigid Goldenrod</t>
  </si>
  <si>
    <t>Rough Goldenrod</t>
  </si>
  <si>
    <t>Rough-leaved Goldenrod</t>
  </si>
  <si>
    <t>Showy Goldenrod</t>
  </si>
  <si>
    <t>Woodland Goldenrod</t>
  </si>
  <si>
    <t>Virginia Iris</t>
  </si>
  <si>
    <t>Giant Ironweed</t>
  </si>
  <si>
    <t>New York Ironweed</t>
  </si>
  <si>
    <t>Spotted Joe-Pye Weed</t>
  </si>
  <si>
    <t>Great Blue Lobelia</t>
  </si>
  <si>
    <t>Common Milkweed</t>
  </si>
  <si>
    <t>Swamp Milkweed</t>
  </si>
  <si>
    <t>Blue Mistflower</t>
  </si>
  <si>
    <t>Alleghany Monkeyflower</t>
  </si>
  <si>
    <t>Hoary Mountainmint</t>
  </si>
  <si>
    <t>Narrow-leaf Mountainmint</t>
  </si>
  <si>
    <t>Virginia Mountainmint</t>
  </si>
  <si>
    <t>Purple Passionflower</t>
  </si>
  <si>
    <t>Talus Slope Penstemon</t>
  </si>
  <si>
    <t>Fall Phlox</t>
  </si>
  <si>
    <t>Water Plantain</t>
  </si>
  <si>
    <t>Purple Poppymallow</t>
  </si>
  <si>
    <t>Evening Primrose</t>
  </si>
  <si>
    <t>Showy Evening Primrose</t>
  </si>
  <si>
    <t>Wild Quinine</t>
  </si>
  <si>
    <t>Common Ragweed</t>
  </si>
  <si>
    <t>Crimsoneyed Rosemallow</t>
  </si>
  <si>
    <t>Whorled Rosinweed</t>
  </si>
  <si>
    <t>Pennsylvania Smartweed</t>
  </si>
  <si>
    <t>Common Sneezeweed</t>
  </si>
  <si>
    <t>Ohio Spiderwort</t>
  </si>
  <si>
    <t>Virginia Spiderwort</t>
  </si>
  <si>
    <t>Spotted St. John's Wort</t>
  </si>
  <si>
    <t>Narrow-leaf Sunflower</t>
  </si>
  <si>
    <t>Ox Eye Sunflower</t>
  </si>
  <si>
    <t>Ten-Petaled Sunflower</t>
  </si>
  <si>
    <t>Woodland Sunflower</t>
  </si>
  <si>
    <t>Brown-eyed Susan</t>
  </si>
  <si>
    <t>Arrow-Leaved Tearthumb</t>
  </si>
  <si>
    <t>White Turtlehead</t>
  </si>
  <si>
    <t>Swamp Vervain</t>
  </si>
  <si>
    <t>Yellow Wingstem</t>
  </si>
  <si>
    <t>Common Yarrow</t>
  </si>
  <si>
    <t>Ladino Clover</t>
  </si>
  <si>
    <t>Red Clover</t>
  </si>
  <si>
    <t>Crimson Clover</t>
  </si>
  <si>
    <t>Kobe Lespedeza</t>
  </si>
  <si>
    <t>Korean Lespedeza</t>
  </si>
  <si>
    <t>Birdsfoot Trefoil</t>
  </si>
  <si>
    <t>Common Vetch</t>
  </si>
  <si>
    <t>Hairy Vetch</t>
  </si>
  <si>
    <t>SEED MIX CALCULATOR (Populates the "Print-Out" tab for you to print and give client)</t>
  </si>
  <si>
    <t>Plant Species</t>
  </si>
  <si>
    <t>Sporobolus compositus</t>
  </si>
  <si>
    <t>Astragalus canadensis</t>
  </si>
  <si>
    <t>Total</t>
  </si>
  <si>
    <t>Region:</t>
  </si>
  <si>
    <t>Soil Drainage:</t>
  </si>
  <si>
    <t>Region</t>
  </si>
  <si>
    <t>Soil Drainage</t>
  </si>
  <si>
    <t>NonNativeLegume</t>
  </si>
  <si>
    <t>Mtns N Piedmont</t>
  </si>
  <si>
    <t>S Piedmont</t>
  </si>
  <si>
    <t>Poor</t>
  </si>
  <si>
    <t>Somewhat Poor</t>
  </si>
  <si>
    <t>Well</t>
  </si>
  <si>
    <t>Excessive</t>
  </si>
  <si>
    <t>Moderately Well</t>
  </si>
  <si>
    <t>MtnsNPiedmontPoorGrass</t>
  </si>
  <si>
    <t>INDIRECT(SUBSTITUTE(C12&amp;D12&amp;E12," ",""))</t>
  </si>
  <si>
    <t>MtnsNPiedmontPoorLegume</t>
  </si>
  <si>
    <t>MtnsNPiedmontPoorWildflower</t>
  </si>
  <si>
    <t>MtnsNPiedmontPoorNonNativeLegume</t>
  </si>
  <si>
    <t>MtnsNPiedmontSomewhatPoorGrass</t>
  </si>
  <si>
    <t>MtnsNPiedmontSomewhatPoorLegume</t>
  </si>
  <si>
    <t>MtnsNPiedmontSomewhatPoorWildflower</t>
  </si>
  <si>
    <t>MtnsNPiedmontSomewhatPoorNonNativeLegume</t>
  </si>
  <si>
    <t>MtnsNPiedmontModeratelyWellGrass</t>
  </si>
  <si>
    <t>MtnsNPiedmontModeratelyWellLegume</t>
  </si>
  <si>
    <t>MtnsNPiedmontModeratelyWellWildflower</t>
  </si>
  <si>
    <t>MtnsNPiedmontModeratelyWellNonNativeLegume</t>
  </si>
  <si>
    <t>MtnsNPiedmontWellGrass</t>
  </si>
  <si>
    <t>MtnsNPiedmontWellLegume</t>
  </si>
  <si>
    <t>MtnsNPiedmontWellWildflower</t>
  </si>
  <si>
    <t>MtnsNPiedmontWellNonNativeLegume</t>
  </si>
  <si>
    <t>MtnsNPiedmontExcessiveGrass</t>
  </si>
  <si>
    <t>MtnsNPiedmontExcessiveLegume</t>
  </si>
  <si>
    <t>MtnsNPiedmontExcessiveWildflower</t>
  </si>
  <si>
    <t>MtnsNPiedmontExcessiveNonNativeLegume</t>
  </si>
  <si>
    <t>(None)</t>
  </si>
  <si>
    <t>Alexander, Golden</t>
  </si>
  <si>
    <t>2038 Alexander, Golden</t>
  </si>
  <si>
    <t>SPiedmontPoorGrass</t>
  </si>
  <si>
    <t>SPiedmontPoorLegume</t>
  </si>
  <si>
    <t>SPiedmontPoorWildflower</t>
  </si>
  <si>
    <t>SPiedmontPoorNonNativeLegume</t>
  </si>
  <si>
    <t>SPiedmontSomewhatPoorGrass</t>
  </si>
  <si>
    <t>SPiedmontSomewhatPoorLegume</t>
  </si>
  <si>
    <t>SPiedmontSomewhatPoorWildflower</t>
  </si>
  <si>
    <t>SPiedmontSomewhatPoorNonNativeLegume</t>
  </si>
  <si>
    <t>SPiedmontModeratelyWellGrass</t>
  </si>
  <si>
    <t>SPiedmontModeratelyWellLegume</t>
  </si>
  <si>
    <t>SPiedmontModeratelyWellWildflower</t>
  </si>
  <si>
    <t>SPiedmontModeratelyWellNonNativeLegume</t>
  </si>
  <si>
    <t>SPiedmontWellGrass</t>
  </si>
  <si>
    <t>SPiedmontWellLegume</t>
  </si>
  <si>
    <t>SPiedmontWellWildflower</t>
  </si>
  <si>
    <t>SPiedmontWellNonNativeLegume</t>
  </si>
  <si>
    <t>SPiedmontExcessiveGrass</t>
  </si>
  <si>
    <t>SPiedmontExcessiveLegume</t>
  </si>
  <si>
    <t>SPiedmontExcessiveWildflower</t>
  </si>
  <si>
    <t>SPiedmontExcessiveNonNativeLegume</t>
  </si>
  <si>
    <t>CoastalPlainPoorGrass</t>
  </si>
  <si>
    <t>CoastalPlainPoorLegume</t>
  </si>
  <si>
    <t>CoastalPlainPoorWildflower</t>
  </si>
  <si>
    <t>CoastalPlainPoorNonNativeLegume</t>
  </si>
  <si>
    <t>CoastalPlainSomewhatPoorGrass</t>
  </si>
  <si>
    <t>CoastalPlainSomewhatPoorLegume</t>
  </si>
  <si>
    <t>CoastalPlainSomewhatPoorWildflower</t>
  </si>
  <si>
    <t>CoastalPlainSomewhatPoorNonNativeLegume</t>
  </si>
  <si>
    <t>CoastalPlainModeratelyWellGrass</t>
  </si>
  <si>
    <t>CoastalPlainModeratelyWellLegume</t>
  </si>
  <si>
    <t>CoastalPlainModeratelyWellWildflower</t>
  </si>
  <si>
    <t>CoastalPlainModeratelyWellNonNativeLegume</t>
  </si>
  <si>
    <t>CoastalPlainWellGrass</t>
  </si>
  <si>
    <t>CoastalPlainWellLegume</t>
  </si>
  <si>
    <t>CoastalPlainWellWildflower</t>
  </si>
  <si>
    <t>CoastalPlainWellNonNativeLegume</t>
  </si>
  <si>
    <t>CoastalPlainExcessiveGrass</t>
  </si>
  <si>
    <t>CoastalPlainExcessiveLegume</t>
  </si>
  <si>
    <t>CoastalPlainExcessiveWildflower</t>
  </si>
  <si>
    <t>CoastalPlainExcessiveNonNativeLegume</t>
  </si>
  <si>
    <t>Project size:</t>
  </si>
  <si>
    <t>acres</t>
  </si>
  <si>
    <t>Duration</t>
  </si>
  <si>
    <t>NATIVE SEED MIX RECIPE and PRICE ESTIMATE</t>
  </si>
  <si>
    <t>Est. seed price for project</t>
  </si>
  <si>
    <t>To convert PLS weight to bulk weight, divide PLS weight needed by purity by germination rate.  For example:</t>
  </si>
  <si>
    <t>In this case, you would need 5 lbs bulk seed material to get 3 lbs PLS.</t>
  </si>
  <si>
    <t>3 lbs PLS / (.75 * .80) = 5 lbs bulk</t>
  </si>
  <si>
    <t>You need 3 lbs PLS, the purity is 75%, and the germination rate is 80%</t>
  </si>
  <si>
    <t>*PLS = Pure Live Seed.  Be sure to order by PLS weight, not bulk weight.</t>
  </si>
  <si>
    <t>1)</t>
  </si>
  <si>
    <t>Start with the "Calculator" tab.  Select your Region and Soil Drainage- this will limit your species choices to those that are adapted to these conditions.  If you do not select a region or drainage, all species from the NRCS Plant Establishment Guide will be available.</t>
  </si>
  <si>
    <t>2)</t>
  </si>
  <si>
    <t>Select the "Type" of plant (grass, legume, wildflower, or non-native legume), then the "Plant Species" from their drop-down menus.</t>
  </si>
  <si>
    <t>3)</t>
  </si>
  <si>
    <t>Manually enter the number of seeds per square foot desired for each species in the "Seeds/sq ft" column.</t>
  </si>
  <si>
    <t>4)</t>
  </si>
  <si>
    <t>5)</t>
  </si>
  <si>
    <t>Once you are satisfied with the mix, click the "Print-out" tab.  This worksheet is populated from the selections you made in the "Calculator" tab.  Manually enter the client's name and the acreage for the project.  The acreage entered is used to estimate the price of seed for the entire project.</t>
  </si>
  <si>
    <t>Additional notes are available throughout the worksheets, as signified by the red triangle in the top right-hand corner of various cells.</t>
  </si>
  <si>
    <t>Important Tips:</t>
  </si>
  <si>
    <t>Be sure to use species adapted to site conditions.  Reference the Plant Establishment Guide (PEG) for additional information.</t>
  </si>
  <si>
    <t>Take planting technique and future management into consideration when developing a mix.  Some seeds broadcast better than others.  Short grasses are easier to manage via mowing or discing, whereas taller grasses will likely require fire to manage.</t>
  </si>
  <si>
    <t>-</t>
  </si>
  <si>
    <t>Seed mixtures for wildlife plantings should not exceed 30 seeds per square foot if using a seed drill.  Grasses should not comprise more than 50% of the mixture on a seeds per square foot basis.  If broadcasting seed, increase the rate of each species by about 50% (total of 45 seeds per square foot).  If many native plants are on-site, consider using a lighter seeding rate while avoiding the removal of native species during site preparation (e.g., time glyphosate application while broomsedge is dormant and go lighter on grass rate).</t>
  </si>
  <si>
    <t>The Wildlife Seed Mix Calculator</t>
  </si>
  <si>
    <t>Background:</t>
  </si>
  <si>
    <t>How To Use the Wildlife Seed Mix Calculator:</t>
  </si>
  <si>
    <t>The Wildlife Seed Mix Calculator was developed to assist biologists and landowners in developing custom seed mixes for wildlife plantings.  The species used in the calculator come from the NRCS Plant Establishment Guide (PEG).  Seeding rates are calculated by entering the desired number of seeds per square foot for each species in the mix.  Seeding rates are expressed on a weight of pure live seed (PLS) per acre basis.  Most (if not all) of the species in the PEG are commercially available.  The approximate prices for each species were obtained from on-line catalogs from various seed vendors.  The seeding rate calculated in the mix design phase is multiplied by approximate seed cost to estimate total seed price for the project.  The client may then use the print-out to order their custom mix.</t>
  </si>
  <si>
    <t>Print Out Calculations</t>
  </si>
  <si>
    <t>Amount</t>
  </si>
  <si>
    <t>Unit</t>
  </si>
  <si>
    <t>Only enter or delete items from "Region", "Soil Drainage", "Type", "Plant Species", and "Seeds/sq ft" columns</t>
  </si>
  <si>
    <t>Shelter</t>
  </si>
  <si>
    <t>Stock seed</t>
  </si>
  <si>
    <t>Lbs/ac PLS</t>
  </si>
  <si>
    <t>% of Mix</t>
  </si>
  <si>
    <t>Total PLS Wt for project</t>
  </si>
  <si>
    <t>Wt per ac (PLS)*</t>
  </si>
  <si>
    <t>Comments:</t>
  </si>
  <si>
    <t>Type Totals</t>
  </si>
  <si>
    <t>Seeds</t>
  </si>
  <si>
    <t>Weight</t>
  </si>
  <si>
    <t>lb/ac</t>
  </si>
  <si>
    <t>Aster, Aromatic</t>
  </si>
  <si>
    <t>Aster oblongifolius</t>
  </si>
  <si>
    <t>Nonnative legume</t>
  </si>
  <si>
    <t>2142 Aster, Aromatic</t>
  </si>
  <si>
    <t>Aromatic Aster</t>
  </si>
  <si>
    <t>% of mix (seeds)</t>
  </si>
  <si>
    <t>lbs PLS</t>
  </si>
  <si>
    <t>UN</t>
  </si>
  <si>
    <t>Approx. price/lb</t>
  </si>
  <si>
    <t>Min pH</t>
  </si>
  <si>
    <r>
      <t xml:space="preserve">**Seed prices and availability vary by vendor and are always subject to change. This is an </t>
    </r>
    <r>
      <rPr>
        <b/>
        <i/>
        <sz val="10"/>
        <color theme="1"/>
        <rFont val="Calibri"/>
        <family val="2"/>
        <scheme val="minor"/>
      </rPr>
      <t>ESTIMATE!</t>
    </r>
  </si>
  <si>
    <t>vaQuail.com</t>
  </si>
  <si>
    <t>Date:</t>
  </si>
  <si>
    <t>Value to Pollinators</t>
  </si>
  <si>
    <t>Seeds per sq ft</t>
  </si>
  <si>
    <t>The seed prices listed are ESTIMATES!  Most prices come from Roundstone who prices by PLS (pure live seed) pound.  Ernst may be cheaper, but they do not price by PLS.  Encourage clients to shop around for the best prices and get quotes from multiple vendors.  Be sure to order seed by the pure live seed (PLS) pound!</t>
  </si>
  <si>
    <r>
      <t xml:space="preserve">     Recommended rate for drilling.  </t>
    </r>
    <r>
      <rPr>
        <b/>
        <sz val="10"/>
        <color theme="1"/>
        <rFont val="Calibri"/>
        <family val="2"/>
        <scheme val="minor"/>
      </rPr>
      <t>If broadcasting, increase rate of each species by 50%.</t>
    </r>
  </si>
  <si>
    <t xml:space="preserve">Client: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</si>
</sst>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quot;$&quot;#,##0.00"/>
  </numFmts>
  <fonts count="31" x14ac:knownFonts="1">
    <font>
      <sz val="11"/>
      <color theme="1"/>
      <name val="Calibri"/>
      <family val="2"/>
      <scheme val="minor"/>
    </font>
    <font>
      <b/>
      <sz val="10"/>
      <color theme="1"/>
      <name val="Georgia"/>
      <family val="1"/>
    </font>
    <font>
      <u/>
      <sz val="11"/>
      <color theme="10"/>
      <name val="Calibri"/>
      <family val="2"/>
    </font>
    <font>
      <b/>
      <sz val="10"/>
      <name val="Georgia"/>
      <family val="1"/>
    </font>
    <font>
      <sz val="8"/>
      <color theme="1"/>
      <name val="Georgia"/>
      <family val="1"/>
    </font>
    <font>
      <sz val="10"/>
      <color theme="1"/>
      <name val="Georgia"/>
      <family val="1"/>
    </font>
    <font>
      <b/>
      <sz val="8"/>
      <color theme="1"/>
      <name val="Georgia"/>
      <family val="1"/>
    </font>
    <font>
      <i/>
      <sz val="8"/>
      <name val="Georgia"/>
      <family val="1"/>
    </font>
    <font>
      <sz val="8"/>
      <color rgb="FF000000"/>
      <name val="Georgia"/>
      <family val="1"/>
    </font>
    <font>
      <b/>
      <sz val="8"/>
      <color rgb="FF000000"/>
      <name val="Georgia"/>
      <family val="1"/>
    </font>
    <font>
      <i/>
      <sz val="8"/>
      <color theme="1"/>
      <name val="Georgia"/>
      <family val="1"/>
    </font>
    <font>
      <sz val="8"/>
      <name val="Georgia"/>
      <family val="1"/>
    </font>
    <font>
      <sz val="12"/>
      <color theme="1"/>
      <name val="Webdings"/>
      <family val="1"/>
      <charset val="2"/>
    </font>
    <font>
      <sz val="12"/>
      <color rgb="FF000000"/>
      <name val="Georgia"/>
      <family val="1"/>
    </font>
    <font>
      <u/>
      <sz val="12"/>
      <color theme="10"/>
      <name val="Georgia"/>
      <family val="1"/>
    </font>
    <font>
      <sz val="12"/>
      <color theme="1"/>
      <name val="Georgia"/>
      <family val="1"/>
    </font>
    <font>
      <sz val="12"/>
      <color theme="1"/>
      <name val="Calibri"/>
      <family val="2"/>
      <scheme val="minor"/>
    </font>
    <font>
      <b/>
      <sz val="11"/>
      <color theme="1"/>
      <name val="Calibri"/>
      <family val="2"/>
      <scheme val="minor"/>
    </font>
    <font>
      <b/>
      <sz val="14"/>
      <color theme="1"/>
      <name val="Calibri"/>
      <family val="2"/>
      <scheme val="minor"/>
    </font>
    <font>
      <sz val="8"/>
      <color indexed="81"/>
      <name val="Tahoma"/>
      <family val="2"/>
    </font>
    <font>
      <b/>
      <sz val="8"/>
      <color indexed="81"/>
      <name val="Tahoma"/>
      <family val="2"/>
    </font>
    <font>
      <sz val="11"/>
      <color rgb="FF000000"/>
      <name val="Calibri"/>
      <family val="2"/>
      <scheme val="minor"/>
    </font>
    <font>
      <b/>
      <sz val="12"/>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i/>
      <sz val="12"/>
      <color theme="1"/>
      <name val="Calibri"/>
      <family val="2"/>
      <scheme val="minor"/>
    </font>
    <font>
      <sz val="9"/>
      <color theme="1"/>
      <name val="Felix Titling"/>
      <family val="5"/>
    </font>
    <font>
      <sz val="10"/>
      <color theme="1"/>
      <name val="Lucida Calligraphy"/>
      <family val="4"/>
    </font>
    <font>
      <b/>
      <i/>
      <sz val="10"/>
      <color theme="1"/>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79998168889431442"/>
        <bgColor indexed="64"/>
      </patternFill>
    </fill>
  </fills>
  <borders count="62">
    <border>
      <left/>
      <right/>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indexed="64"/>
      </bottom>
      <diagonal/>
    </border>
    <border>
      <left/>
      <right/>
      <top style="thin">
        <color indexed="64"/>
      </top>
      <bottom style="thin">
        <color indexed="64"/>
      </bottom>
      <diagonal/>
    </border>
    <border>
      <left/>
      <right style="thin">
        <color auto="1"/>
      </right>
      <top style="thin">
        <color auto="1"/>
      </top>
      <bottom style="thin">
        <color indexed="64"/>
      </bottom>
      <diagonal/>
    </border>
    <border>
      <left style="thin">
        <color auto="1"/>
      </left>
      <right style="thin">
        <color auto="1"/>
      </right>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bottom/>
      <diagonal/>
    </border>
    <border>
      <left/>
      <right/>
      <top/>
      <bottom style="thin">
        <color auto="1"/>
      </bottom>
      <diagonal/>
    </border>
    <border>
      <left style="thin">
        <color auto="1"/>
      </left>
      <right/>
      <top/>
      <bottom/>
      <diagonal/>
    </border>
    <border>
      <left/>
      <right style="thin">
        <color indexed="64"/>
      </right>
      <top/>
      <bottom style="thin">
        <color auto="1"/>
      </bottom>
      <diagonal/>
    </border>
    <border>
      <left style="thin">
        <color auto="1"/>
      </left>
      <right style="thin">
        <color auto="1"/>
      </right>
      <top style="hair">
        <color indexed="64"/>
      </top>
      <bottom style="hair">
        <color indexed="64"/>
      </bottom>
      <diagonal/>
    </border>
    <border>
      <left/>
      <right style="thin">
        <color auto="1"/>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auto="1"/>
      </left>
      <right style="thin">
        <color indexed="64"/>
      </right>
      <top style="thin">
        <color indexed="64"/>
      </top>
      <bottom/>
      <diagonal/>
    </border>
    <border>
      <left style="thin">
        <color auto="1"/>
      </left>
      <right style="thin">
        <color indexed="64"/>
      </right>
      <top/>
      <bottom/>
      <diagonal/>
    </border>
    <border>
      <left/>
      <right style="thin">
        <color auto="1"/>
      </right>
      <top style="thin">
        <color indexed="64"/>
      </top>
      <bottom/>
      <diagonal/>
    </border>
    <border>
      <left style="thin">
        <color auto="1"/>
      </left>
      <right style="thin">
        <color auto="1"/>
      </right>
      <top style="hair">
        <color indexed="64"/>
      </top>
      <bottom/>
      <diagonal/>
    </border>
    <border>
      <left/>
      <right style="medium">
        <color indexed="64"/>
      </right>
      <top/>
      <bottom/>
      <diagonal/>
    </border>
    <border>
      <left style="thin">
        <color auto="1"/>
      </left>
      <right style="thin">
        <color auto="1"/>
      </right>
      <top/>
      <bottom style="hair">
        <color indexed="64"/>
      </bottom>
      <diagonal/>
    </border>
    <border>
      <left/>
      <right/>
      <top style="thin">
        <color indexed="64"/>
      </top>
      <bottom/>
      <diagonal/>
    </border>
    <border>
      <left style="medium">
        <color indexed="64"/>
      </left>
      <right/>
      <top/>
      <bottom/>
      <diagonal/>
    </border>
    <border>
      <left/>
      <right style="thin">
        <color indexed="64"/>
      </right>
      <top/>
      <bottom style="medium">
        <color indexed="64"/>
      </bottom>
      <diagonal/>
    </border>
    <border>
      <left/>
      <right style="medium">
        <color indexed="64"/>
      </right>
      <top/>
      <bottom style="medium">
        <color indexed="64"/>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style="thin">
        <color auto="1"/>
      </right>
      <top/>
      <bottom style="hair">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auto="1"/>
      </left>
      <right style="thin">
        <color auto="1"/>
      </right>
      <top/>
      <bottom style="medium">
        <color indexed="64"/>
      </bottom>
      <diagonal/>
    </border>
    <border>
      <left/>
      <right/>
      <top style="medium">
        <color indexed="64"/>
      </top>
      <bottom style="thin">
        <color auto="1"/>
      </bottom>
      <diagonal/>
    </border>
  </borders>
  <cellStyleXfs count="3">
    <xf numFmtId="0" fontId="0" fillId="0" borderId="0"/>
    <xf numFmtId="0" fontId="2" fillId="0" borderId="0" applyNumberFormat="0" applyFill="0" applyBorder="0" applyAlignment="0" applyProtection="0">
      <alignment vertical="top"/>
      <protection locked="0"/>
    </xf>
    <xf numFmtId="9" fontId="23" fillId="0" borderId="0" applyFont="0" applyFill="0" applyBorder="0" applyAlignment="0" applyProtection="0"/>
  </cellStyleXfs>
  <cellXfs count="313">
    <xf numFmtId="0" fontId="0" fillId="0" borderId="0" xfId="0"/>
    <xf numFmtId="0" fontId="5" fillId="0" borderId="1" xfId="0" applyFont="1" applyBorder="1" applyAlignment="1">
      <alignment horizontal="center" vertical="center" wrapText="1"/>
    </xf>
    <xf numFmtId="0" fontId="5" fillId="0" borderId="4" xfId="0" applyFont="1" applyBorder="1" applyAlignment="1">
      <alignment horizontal="center" vertical="center"/>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3"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8" fillId="0" borderId="4" xfId="0" applyFont="1" applyBorder="1" applyAlignment="1">
      <alignment horizontal="center" vertical="center" wrapText="1"/>
    </xf>
    <xf numFmtId="49" fontId="8" fillId="0" borderId="4" xfId="0" applyNumberFormat="1" applyFont="1" applyBorder="1" applyAlignment="1">
      <alignment horizontal="center" vertical="center" wrapText="1"/>
    </xf>
    <xf numFmtId="0" fontId="9" fillId="0" borderId="4" xfId="0" applyFont="1" applyBorder="1" applyAlignment="1">
      <alignment horizontal="center" vertical="center" wrapText="1"/>
    </xf>
    <xf numFmtId="3" fontId="8" fillId="0" borderId="4"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6" fillId="0" borderId="4" xfId="0" applyFont="1" applyFill="1" applyBorder="1" applyAlignment="1">
      <alignment horizontal="center" vertical="center" wrapText="1"/>
    </xf>
    <xf numFmtId="0" fontId="4" fillId="0" borderId="8" xfId="0" applyFont="1" applyBorder="1" applyAlignment="1">
      <alignment horizontal="center" vertical="center" wrapText="1"/>
    </xf>
    <xf numFmtId="0" fontId="7" fillId="0" borderId="4" xfId="1" applyFont="1" applyBorder="1" applyAlignment="1" applyProtection="1">
      <alignment horizontal="center" vertical="center" wrapText="1"/>
    </xf>
    <xf numFmtId="2" fontId="8" fillId="0" borderId="4" xfId="0" applyNumberFormat="1" applyFont="1" applyBorder="1" applyAlignment="1">
      <alignment horizontal="center" vertical="center" wrapText="1"/>
    </xf>
    <xf numFmtId="2" fontId="4" fillId="0" borderId="4" xfId="0" applyNumberFormat="1" applyFont="1" applyFill="1" applyBorder="1" applyAlignment="1">
      <alignment horizontal="center" vertical="center" wrapText="1"/>
    </xf>
    <xf numFmtId="2" fontId="4" fillId="0" borderId="4" xfId="0" applyNumberFormat="1" applyFont="1" applyBorder="1" applyAlignment="1">
      <alignment horizontal="center" vertical="center" wrapText="1"/>
    </xf>
    <xf numFmtId="2" fontId="11" fillId="0" borderId="4" xfId="0" applyNumberFormat="1" applyFont="1" applyBorder="1" applyAlignment="1">
      <alignment horizontal="center" vertical="center" wrapText="1"/>
    </xf>
    <xf numFmtId="2" fontId="11" fillId="0" borderId="4" xfId="1" applyNumberFormat="1" applyFont="1" applyBorder="1" applyAlignment="1" applyProtection="1">
      <alignment horizontal="center" vertical="center" wrapText="1"/>
    </xf>
    <xf numFmtId="49" fontId="4" fillId="0" borderId="4" xfId="0" applyNumberFormat="1" applyFont="1" applyBorder="1" applyAlignment="1">
      <alignment horizontal="center" vertical="center" wrapText="1"/>
    </xf>
    <xf numFmtId="0" fontId="10" fillId="0" borderId="4" xfId="0" applyFont="1" applyFill="1" applyBorder="1" applyAlignment="1">
      <alignment horizontal="center" vertical="center" wrapText="1"/>
    </xf>
    <xf numFmtId="0" fontId="6" fillId="0" borderId="10" xfId="0" applyFont="1" applyFill="1" applyBorder="1" applyAlignment="1">
      <alignment vertical="center" wrapText="1"/>
    </xf>
    <xf numFmtId="0" fontId="12" fillId="0" borderId="4" xfId="0" applyFont="1" applyBorder="1" applyAlignment="1">
      <alignment horizontal="center" vertical="center" wrapText="1"/>
    </xf>
    <xf numFmtId="0" fontId="13" fillId="0" borderId="4" xfId="0" applyFont="1" applyBorder="1" applyAlignment="1">
      <alignment horizontal="center" vertical="center" wrapText="1"/>
    </xf>
    <xf numFmtId="164" fontId="8" fillId="0" borderId="4"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0" fontId="0" fillId="0" borderId="1" xfId="0" applyBorder="1"/>
    <xf numFmtId="0" fontId="0" fillId="0" borderId="0" xfId="0" applyBorder="1"/>
    <xf numFmtId="49" fontId="6" fillId="0" borderId="4" xfId="0" applyNumberFormat="1" applyFont="1" applyBorder="1" applyAlignment="1">
      <alignment horizontal="center" vertical="center" wrapText="1"/>
    </xf>
    <xf numFmtId="0" fontId="5" fillId="0" borderId="4" xfId="0" applyNumberFormat="1" applyFont="1" applyBorder="1" applyAlignment="1">
      <alignment horizontal="center" vertical="center"/>
    </xf>
    <xf numFmtId="0" fontId="5" fillId="0" borderId="4" xfId="0" applyNumberFormat="1" applyFont="1" applyBorder="1" applyAlignment="1">
      <alignment horizontal="center" vertical="center" wrapText="1"/>
    </xf>
    <xf numFmtId="0" fontId="0" fillId="0" borderId="0" xfId="0" applyNumberFormat="1"/>
    <xf numFmtId="0" fontId="0" fillId="0" borderId="0" xfId="0" applyFont="1" applyAlignment="1">
      <alignment horizontal="right"/>
    </xf>
    <xf numFmtId="0" fontId="0" fillId="0" borderId="25" xfId="0" applyBorder="1"/>
    <xf numFmtId="0" fontId="0" fillId="0" borderId="0" xfId="0" applyFont="1" applyAlignment="1">
      <alignment horizontal="left"/>
    </xf>
    <xf numFmtId="0" fontId="0" fillId="0" borderId="32" xfId="0" applyFont="1" applyBorder="1" applyAlignment="1">
      <alignment horizontal="left"/>
    </xf>
    <xf numFmtId="0" fontId="21" fillId="0" borderId="0" xfId="0" applyFont="1" applyBorder="1" applyAlignment="1">
      <alignment horizontal="left" vertical="center"/>
    </xf>
    <xf numFmtId="0" fontId="0" fillId="0" borderId="0" xfId="0" applyNumberFormat="1" applyFont="1" applyBorder="1" applyAlignment="1">
      <alignment horizontal="left" vertical="center"/>
    </xf>
    <xf numFmtId="0" fontId="0" fillId="0" borderId="0" xfId="0" applyFont="1" applyBorder="1" applyAlignment="1">
      <alignment horizontal="left" vertical="center"/>
    </xf>
    <xf numFmtId="0" fontId="0" fillId="0" borderId="32" xfId="0" applyFont="1" applyBorder="1" applyAlignment="1">
      <alignment horizontal="left" vertical="center"/>
    </xf>
    <xf numFmtId="0" fontId="0" fillId="0" borderId="32" xfId="0" applyBorder="1"/>
    <xf numFmtId="0" fontId="5" fillId="0" borderId="0" xfId="0" applyNumberFormat="1" applyFont="1" applyBorder="1" applyAlignment="1">
      <alignment horizontal="center" vertical="center"/>
    </xf>
    <xf numFmtId="0" fontId="6" fillId="0" borderId="0" xfId="0" applyFont="1" applyBorder="1" applyAlignment="1">
      <alignment horizontal="left" vertical="center"/>
    </xf>
    <xf numFmtId="0" fontId="9" fillId="0" borderId="0" xfId="0" applyFont="1" applyBorder="1" applyAlignment="1">
      <alignment horizontal="left" vertical="center"/>
    </xf>
    <xf numFmtId="0" fontId="5" fillId="0" borderId="0" xfId="0" applyNumberFormat="1" applyFont="1" applyBorder="1" applyAlignment="1">
      <alignment horizontal="center" vertical="center" wrapText="1"/>
    </xf>
    <xf numFmtId="0" fontId="0" fillId="0" borderId="32" xfId="0" applyNumberFormat="1" applyFont="1" applyBorder="1" applyAlignment="1">
      <alignment horizontal="left" vertical="center"/>
    </xf>
    <xf numFmtId="0" fontId="0" fillId="0" borderId="0" xfId="0" applyNumberFormat="1" applyBorder="1" applyAlignment="1">
      <alignment horizontal="left" vertical="center"/>
    </xf>
    <xf numFmtId="0" fontId="0" fillId="0" borderId="31" xfId="0" applyBorder="1"/>
    <xf numFmtId="0" fontId="0" fillId="0" borderId="26" xfId="0" applyBorder="1"/>
    <xf numFmtId="0" fontId="0" fillId="0" borderId="0" xfId="0" applyAlignment="1">
      <alignment vertical="top"/>
    </xf>
    <xf numFmtId="0" fontId="0" fillId="0" borderId="0" xfId="0" applyAlignment="1">
      <alignment horizontal="right" vertical="top"/>
    </xf>
    <xf numFmtId="0" fontId="22" fillId="0" borderId="0" xfId="0" applyFont="1" applyAlignment="1">
      <alignment horizontal="center"/>
    </xf>
    <xf numFmtId="0" fontId="0" fillId="5" borderId="6" xfId="0" applyFill="1" applyBorder="1" applyAlignment="1">
      <alignment vertical="top"/>
    </xf>
    <xf numFmtId="0" fontId="22" fillId="5" borderId="6" xfId="0" applyFont="1" applyFill="1" applyBorder="1"/>
    <xf numFmtId="0" fontId="0" fillId="5" borderId="6" xfId="0" applyFill="1" applyBorder="1"/>
    <xf numFmtId="165" fontId="0" fillId="0" borderId="0" xfId="0" applyNumberFormat="1" applyBorder="1"/>
    <xf numFmtId="0" fontId="0" fillId="0" borderId="37" xfId="0" applyBorder="1"/>
    <xf numFmtId="0" fontId="0" fillId="0" borderId="40" xfId="0" quotePrefix="1" applyBorder="1"/>
    <xf numFmtId="0" fontId="0" fillId="0" borderId="41" xfId="0" applyBorder="1"/>
    <xf numFmtId="0" fontId="0" fillId="0" borderId="42" xfId="0" applyBorder="1"/>
    <xf numFmtId="0" fontId="0" fillId="0" borderId="24" xfId="0" applyBorder="1"/>
    <xf numFmtId="0" fontId="0" fillId="0" borderId="30" xfId="0" applyBorder="1"/>
    <xf numFmtId="0" fontId="0" fillId="0" borderId="0" xfId="0" applyProtection="1">
      <protection locked="0"/>
    </xf>
    <xf numFmtId="0" fontId="0" fillId="0" borderId="0" xfId="0" applyFill="1" applyProtection="1">
      <protection locked="0"/>
    </xf>
    <xf numFmtId="0" fontId="0" fillId="4" borderId="4" xfId="0" applyFill="1" applyBorder="1" applyProtection="1">
      <protection locked="0"/>
    </xf>
    <xf numFmtId="0" fontId="17" fillId="0" borderId="0" xfId="0" applyFont="1" applyFill="1" applyBorder="1" applyAlignment="1" applyProtection="1">
      <alignment horizontal="right"/>
      <protection locked="0"/>
    </xf>
    <xf numFmtId="0" fontId="0" fillId="0" borderId="0" xfId="0" applyFill="1" applyBorder="1" applyAlignment="1" applyProtection="1">
      <protection locked="0"/>
    </xf>
    <xf numFmtId="0" fontId="0" fillId="0" borderId="0" xfId="0" applyFill="1" applyBorder="1" applyAlignment="1" applyProtection="1">
      <alignment horizontal="center"/>
      <protection locked="0"/>
    </xf>
    <xf numFmtId="0" fontId="17" fillId="0" borderId="0" xfId="0" applyFont="1" applyFill="1" applyBorder="1" applyProtection="1">
      <protection locked="0"/>
    </xf>
    <xf numFmtId="0" fontId="0" fillId="4" borderId="16" xfId="0" applyFill="1" applyBorder="1" applyProtection="1">
      <protection locked="0"/>
    </xf>
    <xf numFmtId="0" fontId="0" fillId="4" borderId="17" xfId="0" applyFill="1" applyBorder="1" applyProtection="1">
      <protection locked="0"/>
    </xf>
    <xf numFmtId="0" fontId="0" fillId="4" borderId="32" xfId="0" applyFill="1" applyBorder="1" applyProtection="1">
      <protection locked="0"/>
    </xf>
    <xf numFmtId="0" fontId="0" fillId="4" borderId="36" xfId="0" applyFill="1" applyBorder="1" applyProtection="1">
      <protection locked="0"/>
    </xf>
    <xf numFmtId="0" fontId="0" fillId="4" borderId="19" xfId="0" applyFill="1" applyBorder="1" applyProtection="1">
      <protection locked="0"/>
    </xf>
    <xf numFmtId="0" fontId="0" fillId="0" borderId="16" xfId="0" applyBorder="1" applyProtection="1"/>
    <xf numFmtId="0" fontId="0" fillId="0" borderId="17" xfId="0" applyBorder="1" applyProtection="1"/>
    <xf numFmtId="0" fontId="0" fillId="0" borderId="38" xfId="0" applyBorder="1" applyProtection="1"/>
    <xf numFmtId="0" fontId="0" fillId="3" borderId="13" xfId="0" applyFill="1" applyBorder="1" applyAlignment="1" applyProtection="1">
      <alignment wrapText="1"/>
    </xf>
    <xf numFmtId="0" fontId="0" fillId="3" borderId="0" xfId="0" applyFill="1" applyProtection="1"/>
    <xf numFmtId="165" fontId="0" fillId="0" borderId="17" xfId="0" applyNumberFormat="1" applyBorder="1" applyProtection="1"/>
    <xf numFmtId="0" fontId="17" fillId="4" borderId="4" xfId="0" applyFont="1" applyFill="1" applyBorder="1" applyProtection="1"/>
    <xf numFmtId="0" fontId="17" fillId="0" borderId="0" xfId="0" applyFont="1" applyProtection="1"/>
    <xf numFmtId="0" fontId="0" fillId="0" borderId="0" xfId="0" applyProtection="1"/>
    <xf numFmtId="0" fontId="0" fillId="4" borderId="0" xfId="0" applyFill="1" applyProtection="1"/>
    <xf numFmtId="0" fontId="4" fillId="0" borderId="4" xfId="0" applyFont="1" applyBorder="1" applyAlignment="1">
      <alignment horizontal="center" vertical="center" wrapText="1"/>
    </xf>
    <xf numFmtId="0" fontId="0" fillId="0" borderId="0" xfId="0" applyFont="1" applyFill="1" applyAlignment="1">
      <alignment horizontal="right"/>
    </xf>
    <xf numFmtId="0" fontId="0" fillId="0" borderId="0" xfId="0" applyFont="1" applyFill="1" applyAlignment="1">
      <alignment horizontal="right" vertical="center"/>
    </xf>
    <xf numFmtId="0" fontId="0" fillId="0" borderId="0" xfId="0" applyAlignment="1">
      <alignment wrapText="1"/>
    </xf>
    <xf numFmtId="0" fontId="0" fillId="0" borderId="14" xfId="0" applyFont="1" applyFill="1" applyBorder="1" applyAlignment="1">
      <alignment horizontal="right" vertical="center"/>
    </xf>
    <xf numFmtId="0" fontId="4" fillId="0" borderId="5" xfId="0" applyFont="1" applyBorder="1" applyAlignment="1">
      <alignment vertical="center" wrapText="1"/>
    </xf>
    <xf numFmtId="0" fontId="4" fillId="0" borderId="7" xfId="0" applyFont="1" applyBorder="1" applyAlignment="1">
      <alignment vertical="center" wrapText="1"/>
    </xf>
    <xf numFmtId="1" fontId="0" fillId="0" borderId="14" xfId="0" applyNumberFormat="1" applyFont="1" applyFill="1" applyBorder="1" applyAlignment="1">
      <alignment horizontal="right" vertical="center"/>
    </xf>
    <xf numFmtId="0" fontId="21" fillId="0" borderId="0" xfId="0" applyFont="1" applyFill="1" applyBorder="1" applyAlignment="1">
      <alignment horizontal="right" vertical="center"/>
    </xf>
    <xf numFmtId="0" fontId="0" fillId="0" borderId="0" xfId="0" applyFont="1" applyFill="1" applyBorder="1" applyAlignment="1">
      <alignment horizontal="right" vertical="center"/>
    </xf>
    <xf numFmtId="2" fontId="8" fillId="0" borderId="0" xfId="0" applyNumberFormat="1" applyFont="1" applyFill="1" applyBorder="1" applyAlignment="1">
      <alignment horizontal="center" vertical="center" wrapText="1"/>
    </xf>
    <xf numFmtId="0" fontId="14" fillId="0" borderId="4" xfId="1" applyFont="1" applyBorder="1" applyAlignment="1" applyProtection="1">
      <alignment horizontal="center" vertical="center" wrapText="1"/>
    </xf>
    <xf numFmtId="0" fontId="15" fillId="0" borderId="4" xfId="0" applyFont="1" applyBorder="1" applyAlignment="1">
      <alignment horizontal="center" vertical="center" wrapText="1"/>
    </xf>
    <xf numFmtId="3" fontId="4" fillId="0" borderId="4" xfId="0" applyNumberFormat="1" applyFont="1" applyBorder="1" applyAlignment="1">
      <alignment horizontal="center" wrapText="1"/>
    </xf>
    <xf numFmtId="0" fontId="16" fillId="0" borderId="4" xfId="0" applyFont="1" applyBorder="1" applyAlignment="1">
      <alignment wrapText="1"/>
    </xf>
    <xf numFmtId="0" fontId="4" fillId="0" borderId="4" xfId="0" applyFont="1" applyBorder="1" applyAlignment="1">
      <alignment horizontal="center" wrapText="1"/>
    </xf>
    <xf numFmtId="0" fontId="0" fillId="0" borderId="4" xfId="0" applyBorder="1" applyAlignment="1">
      <alignment wrapText="1"/>
    </xf>
    <xf numFmtId="0" fontId="0" fillId="0" borderId="0" xfId="0" applyAlignment="1">
      <alignment horizontal="left"/>
    </xf>
    <xf numFmtId="0" fontId="0" fillId="0" borderId="0" xfId="0" applyFont="1" applyAlignment="1">
      <alignment horizontal="right" wrapText="1"/>
    </xf>
    <xf numFmtId="0" fontId="0" fillId="0" borderId="0" xfId="0" applyFont="1" applyFill="1" applyBorder="1" applyAlignment="1">
      <alignment horizontal="right"/>
    </xf>
    <xf numFmtId="0" fontId="0" fillId="0" borderId="14" xfId="0" applyFont="1" applyFill="1" applyBorder="1" applyAlignment="1">
      <alignment horizontal="right" vertical="center" wrapText="1"/>
    </xf>
    <xf numFmtId="0" fontId="0" fillId="0" borderId="14" xfId="0" applyFont="1" applyFill="1" applyBorder="1" applyAlignment="1">
      <alignment horizontal="right"/>
    </xf>
    <xf numFmtId="0" fontId="21" fillId="0" borderId="14" xfId="0" applyFont="1" applyFill="1" applyBorder="1" applyAlignment="1">
      <alignment horizontal="right" vertical="center" wrapText="1"/>
    </xf>
    <xf numFmtId="0" fontId="24" fillId="0" borderId="31" xfId="0" applyFont="1" applyBorder="1"/>
    <xf numFmtId="0" fontId="24" fillId="0" borderId="26" xfId="0" applyFont="1" applyBorder="1"/>
    <xf numFmtId="0" fontId="24" fillId="0" borderId="26" xfId="0" applyFont="1" applyBorder="1" applyAlignment="1">
      <alignment horizontal="center" wrapText="1"/>
    </xf>
    <xf numFmtId="0" fontId="24" fillId="0" borderId="30" xfId="0" applyFont="1" applyBorder="1" applyAlignment="1">
      <alignment horizontal="center" wrapText="1"/>
    </xf>
    <xf numFmtId="0" fontId="25" fillId="0" borderId="27" xfId="0" applyFont="1" applyBorder="1"/>
    <xf numFmtId="0" fontId="25" fillId="0" borderId="27" xfId="0" applyFont="1" applyBorder="1" applyProtection="1">
      <protection locked="0"/>
    </xf>
    <xf numFmtId="165" fontId="25" fillId="0" borderId="27" xfId="0" applyNumberFormat="1" applyFont="1" applyBorder="1"/>
    <xf numFmtId="165" fontId="25" fillId="0" borderId="28" xfId="0" applyNumberFormat="1" applyFont="1" applyBorder="1"/>
    <xf numFmtId="0" fontId="25" fillId="0" borderId="21" xfId="0" applyFont="1" applyBorder="1" applyProtection="1">
      <protection locked="0"/>
    </xf>
    <xf numFmtId="165" fontId="25" fillId="0" borderId="22" xfId="0" applyNumberFormat="1" applyFont="1" applyBorder="1"/>
    <xf numFmtId="165" fontId="25" fillId="0" borderId="37" xfId="0" applyNumberFormat="1" applyFont="1" applyBorder="1"/>
    <xf numFmtId="0" fontId="25" fillId="0" borderId="25" xfId="0" applyFont="1" applyBorder="1"/>
    <xf numFmtId="0" fontId="25" fillId="0" borderId="26" xfId="0" applyFont="1" applyBorder="1"/>
    <xf numFmtId="165" fontId="25" fillId="0" borderId="30" xfId="0" applyNumberFormat="1" applyFont="1" applyBorder="1"/>
    <xf numFmtId="0" fontId="25" fillId="0" borderId="31" xfId="0" applyFont="1" applyBorder="1"/>
    <xf numFmtId="0" fontId="25" fillId="0" borderId="0" xfId="0" applyFont="1" applyFill="1" applyBorder="1"/>
    <xf numFmtId="0" fontId="25" fillId="0" borderId="0" xfId="0" applyFont="1"/>
    <xf numFmtId="0" fontId="25" fillId="0" borderId="0" xfId="0" applyFont="1" applyFill="1" applyBorder="1" applyProtection="1">
      <protection locked="0"/>
    </xf>
    <xf numFmtId="0" fontId="22" fillId="0" borderId="13" xfId="0" applyFont="1" applyBorder="1" applyAlignment="1" applyProtection="1">
      <protection locked="0"/>
    </xf>
    <xf numFmtId="0" fontId="22" fillId="0" borderId="13" xfId="0" applyFont="1" applyBorder="1" applyAlignment="1">
      <alignment horizontal="left"/>
    </xf>
    <xf numFmtId="9" fontId="25" fillId="0" borderId="26" xfId="0" applyNumberFormat="1" applyFont="1" applyBorder="1"/>
    <xf numFmtId="0" fontId="26" fillId="0" borderId="27" xfId="0" applyFont="1" applyBorder="1" applyAlignment="1">
      <alignment shrinkToFit="1"/>
    </xf>
    <xf numFmtId="0" fontId="25" fillId="0" borderId="27" xfId="0" applyFont="1" applyBorder="1" applyAlignment="1">
      <alignment shrinkToFit="1"/>
    </xf>
    <xf numFmtId="9" fontId="0" fillId="0" borderId="17" xfId="2" applyFont="1" applyBorder="1" applyProtection="1"/>
    <xf numFmtId="165" fontId="24" fillId="0" borderId="30" xfId="0" applyNumberFormat="1" applyFont="1" applyBorder="1" applyAlignment="1">
      <alignment shrinkToFit="1"/>
    </xf>
    <xf numFmtId="9" fontId="25" fillId="0" borderId="27" xfId="2" applyFont="1" applyBorder="1" applyAlignment="1"/>
    <xf numFmtId="0" fontId="25" fillId="0" borderId="18" xfId="0" applyFont="1" applyBorder="1" applyAlignment="1">
      <alignment horizontal="left"/>
    </xf>
    <xf numFmtId="0" fontId="25" fillId="0" borderId="26" xfId="0" applyFont="1" applyBorder="1" applyAlignment="1">
      <alignment horizontal="left"/>
    </xf>
    <xf numFmtId="165" fontId="0" fillId="0" borderId="18" xfId="0" applyNumberFormat="1" applyBorder="1" applyProtection="1"/>
    <xf numFmtId="0" fontId="0" fillId="4" borderId="34" xfId="0" applyFill="1" applyBorder="1" applyProtection="1">
      <protection locked="0"/>
    </xf>
    <xf numFmtId="0" fontId="0" fillId="0" borderId="32" xfId="0" applyBorder="1" applyProtection="1"/>
    <xf numFmtId="165" fontId="0" fillId="0" borderId="32" xfId="0" applyNumberFormat="1" applyBorder="1" applyProtection="1"/>
    <xf numFmtId="0" fontId="17" fillId="0" borderId="47" xfId="0" applyFont="1" applyBorder="1" applyProtection="1"/>
    <xf numFmtId="0" fontId="17" fillId="0" borderId="48" xfId="0" applyFont="1" applyBorder="1" applyProtection="1"/>
    <xf numFmtId="0" fontId="17" fillId="0" borderId="49" xfId="0" applyFont="1" applyBorder="1" applyProtection="1"/>
    <xf numFmtId="0" fontId="17" fillId="0" borderId="26" xfId="0" applyFont="1" applyBorder="1" applyProtection="1"/>
    <xf numFmtId="9" fontId="17" fillId="0" borderId="48" xfId="0" applyNumberFormat="1" applyFont="1" applyBorder="1" applyProtection="1"/>
    <xf numFmtId="165" fontId="17" fillId="0" borderId="30" xfId="0" applyNumberFormat="1" applyFont="1" applyBorder="1" applyProtection="1"/>
    <xf numFmtId="165" fontId="0" fillId="0" borderId="51" xfId="0" applyNumberFormat="1" applyBorder="1" applyProtection="1"/>
    <xf numFmtId="0" fontId="0" fillId="0" borderId="27" xfId="0" applyBorder="1" applyProtection="1"/>
    <xf numFmtId="0" fontId="0" fillId="0" borderId="51" xfId="0" applyBorder="1" applyProtection="1"/>
    <xf numFmtId="0" fontId="0" fillId="4" borderId="38" xfId="0" applyFill="1" applyBorder="1" applyProtection="1">
      <protection locked="0"/>
    </xf>
    <xf numFmtId="0" fontId="0" fillId="0" borderId="51" xfId="0" applyBorder="1" applyAlignment="1" applyProtection="1">
      <alignment shrinkToFit="1"/>
    </xf>
    <xf numFmtId="0" fontId="0" fillId="4" borderId="51" xfId="0" applyFill="1" applyBorder="1" applyProtection="1">
      <protection locked="0"/>
    </xf>
    <xf numFmtId="0" fontId="17" fillId="0" borderId="50" xfId="0" applyFont="1" applyBorder="1" applyAlignment="1" applyProtection="1">
      <alignment horizontal="center" wrapText="1"/>
    </xf>
    <xf numFmtId="0" fontId="17" fillId="0" borderId="52" xfId="0" applyFont="1" applyBorder="1" applyAlignment="1" applyProtection="1">
      <alignment horizontal="center" wrapText="1"/>
    </xf>
    <xf numFmtId="0" fontId="17" fillId="4" borderId="50" xfId="0" applyFont="1" applyFill="1" applyBorder="1" applyAlignment="1" applyProtection="1">
      <alignment horizontal="center"/>
    </xf>
    <xf numFmtId="0" fontId="17" fillId="4" borderId="52" xfId="0" applyFont="1" applyFill="1" applyBorder="1" applyAlignment="1" applyProtection="1">
      <alignment horizontal="center"/>
    </xf>
    <xf numFmtId="0" fontId="17" fillId="0" borderId="52" xfId="0" applyFont="1" applyFill="1" applyBorder="1" applyAlignment="1" applyProtection="1">
      <alignment horizontal="center" wrapText="1"/>
    </xf>
    <xf numFmtId="0" fontId="17" fillId="0" borderId="52" xfId="0" applyFont="1" applyBorder="1" applyAlignment="1" applyProtection="1">
      <alignment horizontal="center"/>
    </xf>
    <xf numFmtId="9" fontId="0" fillId="0" borderId="32" xfId="2" applyFont="1" applyBorder="1" applyProtection="1"/>
    <xf numFmtId="0" fontId="0" fillId="0" borderId="13" xfId="0" applyBorder="1"/>
    <xf numFmtId="0" fontId="0" fillId="0" borderId="54" xfId="0" applyBorder="1"/>
    <xf numFmtId="0" fontId="0" fillId="0" borderId="39" xfId="0" applyBorder="1"/>
    <xf numFmtId="0" fontId="0" fillId="0" borderId="35" xfId="0" applyBorder="1"/>
    <xf numFmtId="0" fontId="0" fillId="0" borderId="14" xfId="0" applyBorder="1"/>
    <xf numFmtId="0" fontId="0" fillId="0" borderId="15" xfId="0" applyBorder="1"/>
    <xf numFmtId="0" fontId="0" fillId="0" borderId="6" xfId="0" applyBorder="1"/>
    <xf numFmtId="0" fontId="0" fillId="0" borderId="7" xfId="0" applyBorder="1"/>
    <xf numFmtId="0" fontId="0" fillId="0" borderId="34" xfId="0" applyBorder="1"/>
    <xf numFmtId="0" fontId="0" fillId="0" borderId="34" xfId="0" applyFill="1" applyBorder="1"/>
    <xf numFmtId="0" fontId="0" fillId="0" borderId="4" xfId="0" applyBorder="1"/>
    <xf numFmtId="0" fontId="0" fillId="0" borderId="33" xfId="0" applyBorder="1"/>
    <xf numFmtId="0" fontId="0" fillId="0" borderId="55" xfId="0" quotePrefix="1" applyBorder="1"/>
    <xf numFmtId="0" fontId="0" fillId="0" borderId="56" xfId="0" applyBorder="1"/>
    <xf numFmtId="9" fontId="0" fillId="0" borderId="16" xfId="2" applyFont="1" applyBorder="1" applyProtection="1"/>
    <xf numFmtId="9" fontId="0" fillId="0" borderId="36" xfId="2" applyFont="1" applyBorder="1" applyProtection="1"/>
    <xf numFmtId="0" fontId="26" fillId="6" borderId="20" xfId="0" applyFont="1" applyFill="1" applyBorder="1" applyAlignment="1">
      <alignment shrinkToFit="1"/>
    </xf>
    <xf numFmtId="0" fontId="25" fillId="6" borderId="20" xfId="0" applyFont="1" applyFill="1" applyBorder="1" applyAlignment="1">
      <alignment shrinkToFit="1"/>
    </xf>
    <xf numFmtId="0" fontId="25" fillId="6" borderId="27" xfId="0" applyFont="1" applyFill="1" applyBorder="1" applyProtection="1">
      <protection locked="0"/>
    </xf>
    <xf numFmtId="0" fontId="25" fillId="6" borderId="27" xfId="0" applyFont="1" applyFill="1" applyBorder="1"/>
    <xf numFmtId="9" fontId="25" fillId="6" borderId="27" xfId="2" applyFont="1" applyFill="1" applyBorder="1" applyAlignment="1"/>
    <xf numFmtId="165" fontId="25" fillId="6" borderId="27" xfId="0" applyNumberFormat="1" applyFont="1" applyFill="1" applyBorder="1"/>
    <xf numFmtId="165" fontId="25" fillId="6" borderId="28" xfId="0" applyNumberFormat="1" applyFont="1" applyFill="1" applyBorder="1"/>
    <xf numFmtId="0" fontId="25" fillId="6" borderId="21" xfId="0" applyFont="1" applyFill="1" applyBorder="1" applyProtection="1">
      <protection locked="0"/>
    </xf>
    <xf numFmtId="0" fontId="25" fillId="6" borderId="29" xfId="0" applyFont="1" applyFill="1" applyBorder="1" applyAlignment="1">
      <alignment shrinkToFit="1"/>
    </xf>
    <xf numFmtId="0" fontId="26" fillId="6" borderId="27" xfId="0" applyFont="1" applyFill="1" applyBorder="1" applyAlignment="1">
      <alignment shrinkToFit="1"/>
    </xf>
    <xf numFmtId="0" fontId="25" fillId="6" borderId="27" xfId="0" applyFont="1" applyFill="1" applyBorder="1" applyAlignment="1">
      <alignment shrinkToFit="1"/>
    </xf>
    <xf numFmtId="0" fontId="25" fillId="6" borderId="18" xfId="0" applyFont="1" applyFill="1" applyBorder="1" applyAlignment="1">
      <alignment horizontal="left"/>
    </xf>
    <xf numFmtId="165" fontId="25" fillId="6" borderId="22" xfId="0" applyNumberFormat="1" applyFont="1" applyFill="1" applyBorder="1"/>
    <xf numFmtId="0" fontId="25" fillId="6" borderId="0" xfId="0" applyFont="1" applyFill="1" applyBorder="1" applyAlignment="1">
      <alignment horizontal="left"/>
    </xf>
    <xf numFmtId="165" fontId="25" fillId="6" borderId="37" xfId="0" applyNumberFormat="1" applyFont="1" applyFill="1" applyBorder="1"/>
    <xf numFmtId="0" fontId="25" fillId="6" borderId="43" xfId="0" applyFont="1" applyFill="1" applyBorder="1" applyAlignment="1">
      <alignment horizontal="left"/>
    </xf>
    <xf numFmtId="0" fontId="25" fillId="6" borderId="45" xfId="0" applyFont="1" applyFill="1" applyBorder="1" applyAlignment="1">
      <alignment horizontal="left"/>
    </xf>
    <xf numFmtId="165" fontId="25" fillId="6" borderId="46" xfId="0" applyNumberFormat="1" applyFont="1" applyFill="1" applyBorder="1"/>
    <xf numFmtId="0" fontId="5" fillId="0" borderId="34" xfId="0" applyNumberFormat="1" applyFont="1" applyFill="1" applyBorder="1" applyAlignment="1">
      <alignment horizontal="center" vertical="center"/>
    </xf>
    <xf numFmtId="0" fontId="6" fillId="0" borderId="34"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4" fillId="0" borderId="34" xfId="0" applyFont="1" applyFill="1" applyBorder="1" applyAlignment="1">
      <alignment horizontal="center" vertical="center" wrapText="1"/>
    </xf>
    <xf numFmtId="3" fontId="4" fillId="0" borderId="34" xfId="0" applyNumberFormat="1" applyFont="1" applyFill="1" applyBorder="1" applyAlignment="1">
      <alignment horizontal="center" vertical="center" wrapText="1"/>
    </xf>
    <xf numFmtId="164" fontId="4" fillId="0" borderId="34" xfId="0" applyNumberFormat="1" applyFont="1" applyFill="1" applyBorder="1" applyAlignment="1">
      <alignment horizontal="center" vertical="center" wrapText="1"/>
    </xf>
    <xf numFmtId="0" fontId="5" fillId="0" borderId="34" xfId="0" applyFont="1" applyFill="1" applyBorder="1" applyAlignment="1">
      <alignment horizontal="center" vertical="center"/>
    </xf>
    <xf numFmtId="0" fontId="25" fillId="0" borderId="29" xfId="0" applyFont="1" applyFill="1" applyBorder="1" applyAlignment="1">
      <alignment shrinkToFit="1"/>
    </xf>
    <xf numFmtId="0" fontId="25" fillId="6" borderId="57" xfId="0" applyFont="1" applyFill="1" applyBorder="1" applyAlignment="1">
      <alignment shrinkToFit="1"/>
    </xf>
    <xf numFmtId="0" fontId="26" fillId="6" borderId="58" xfId="0" applyFont="1" applyFill="1" applyBorder="1" applyAlignment="1">
      <alignment shrinkToFit="1"/>
    </xf>
    <xf numFmtId="0" fontId="25" fillId="6" borderId="58" xfId="0" applyFont="1" applyFill="1" applyBorder="1" applyAlignment="1">
      <alignment shrinkToFit="1"/>
    </xf>
    <xf numFmtId="0" fontId="25" fillId="6" borderId="58" xfId="0" applyFont="1" applyFill="1" applyBorder="1" applyProtection="1">
      <protection locked="0"/>
    </xf>
    <xf numFmtId="0" fontId="25" fillId="6" borderId="58" xfId="0" applyFont="1" applyFill="1" applyBorder="1"/>
    <xf numFmtId="9" fontId="25" fillId="6" borderId="58" xfId="2" applyFont="1" applyFill="1" applyBorder="1" applyAlignment="1"/>
    <xf numFmtId="165" fontId="25" fillId="6" borderId="58" xfId="0" applyNumberFormat="1" applyFont="1" applyFill="1" applyBorder="1"/>
    <xf numFmtId="165" fontId="25" fillId="6" borderId="59" xfId="0" applyNumberFormat="1" applyFont="1" applyFill="1" applyBorder="1"/>
    <xf numFmtId="0" fontId="25" fillId="6" borderId="57" xfId="0" applyFont="1" applyFill="1" applyBorder="1" applyProtection="1">
      <protection locked="0"/>
    </xf>
    <xf numFmtId="0" fontId="25" fillId="6" borderId="24" xfId="0" applyFont="1" applyFill="1" applyBorder="1" applyAlignment="1">
      <alignment shrinkToFit="1"/>
    </xf>
    <xf numFmtId="0" fontId="25" fillId="6" borderId="25" xfId="0" applyFont="1" applyFill="1" applyBorder="1" applyProtection="1">
      <protection locked="0"/>
    </xf>
    <xf numFmtId="0" fontId="25" fillId="6" borderId="25" xfId="0" applyFont="1" applyFill="1" applyBorder="1"/>
    <xf numFmtId="9" fontId="25" fillId="6" borderId="25" xfId="2" applyFont="1" applyFill="1" applyBorder="1" applyAlignment="1"/>
    <xf numFmtId="165" fontId="25" fillId="6" borderId="25" xfId="0" applyNumberFormat="1" applyFont="1" applyFill="1" applyBorder="1"/>
    <xf numFmtId="165" fontId="25" fillId="6" borderId="42" xfId="0" applyNumberFormat="1" applyFont="1" applyFill="1" applyBorder="1"/>
    <xf numFmtId="0" fontId="25" fillId="6" borderId="23" xfId="0" applyFont="1" applyFill="1" applyBorder="1" applyProtection="1">
      <protection locked="0"/>
    </xf>
    <xf numFmtId="0" fontId="25" fillId="6" borderId="25" xfId="0" applyFont="1" applyFill="1" applyBorder="1" applyAlignment="1">
      <alignment horizontal="left"/>
    </xf>
    <xf numFmtId="9" fontId="0" fillId="0" borderId="22" xfId="2" applyFont="1" applyBorder="1" applyProtection="1"/>
    <xf numFmtId="0" fontId="0" fillId="0" borderId="60" xfId="0" applyBorder="1" applyProtection="1"/>
    <xf numFmtId="9" fontId="0" fillId="0" borderId="42" xfId="2" applyFont="1" applyBorder="1" applyProtection="1"/>
    <xf numFmtId="9" fontId="0" fillId="0" borderId="28" xfId="2" applyFont="1" applyBorder="1" applyProtection="1"/>
    <xf numFmtId="0" fontId="0" fillId="0" borderId="48" xfId="0" applyBorder="1" applyAlignment="1" applyProtection="1">
      <alignment horizontal="center"/>
    </xf>
    <xf numFmtId="0" fontId="0" fillId="0" borderId="30" xfId="0" applyBorder="1" applyAlignment="1" applyProtection="1">
      <alignment horizontal="center" wrapText="1"/>
    </xf>
    <xf numFmtId="0" fontId="0" fillId="0" borderId="0" xfId="0" applyFont="1" applyFill="1"/>
    <xf numFmtId="0" fontId="0" fillId="0" borderId="14" xfId="0" applyFont="1" applyFill="1" applyBorder="1"/>
    <xf numFmtId="0" fontId="0" fillId="0" borderId="0" xfId="0" applyFont="1" applyFill="1" applyBorder="1"/>
    <xf numFmtId="0" fontId="4" fillId="0" borderId="14"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0" xfId="0" applyAlignment="1">
      <alignment horizontal="left"/>
    </xf>
    <xf numFmtId="0" fontId="0" fillId="0" borderId="0" xfId="0" applyAlignment="1">
      <alignment horizontal="left" wrapText="1"/>
    </xf>
    <xf numFmtId="0" fontId="0" fillId="0" borderId="0" xfId="0" applyAlignment="1">
      <alignment horizontal="left"/>
    </xf>
    <xf numFmtId="0" fontId="0" fillId="0" borderId="0" xfId="0" applyFill="1" applyProtection="1"/>
    <xf numFmtId="0" fontId="0" fillId="4" borderId="0" xfId="0" applyFill="1" applyProtection="1">
      <protection locked="0"/>
    </xf>
    <xf numFmtId="0" fontId="0" fillId="0" borderId="0" xfId="0" applyAlignment="1">
      <alignment horizontal="left"/>
    </xf>
    <xf numFmtId="0" fontId="0" fillId="0" borderId="38" xfId="0" applyBorder="1" applyAlignment="1" applyProtection="1">
      <alignment horizontal="center"/>
    </xf>
    <xf numFmtId="0" fontId="0" fillId="0" borderId="51" xfId="0" applyBorder="1" applyAlignment="1" applyProtection="1">
      <alignment horizontal="center"/>
    </xf>
    <xf numFmtId="0" fontId="17" fillId="4" borderId="52" xfId="0" applyFont="1" applyFill="1" applyBorder="1" applyAlignment="1" applyProtection="1">
      <alignment horizontal="center" wrapText="1"/>
    </xf>
    <xf numFmtId="0" fontId="0" fillId="0" borderId="61" xfId="0" applyFill="1" applyBorder="1" applyProtection="1">
      <protection locked="0"/>
    </xf>
    <xf numFmtId="0" fontId="0" fillId="0" borderId="37" xfId="0" applyFill="1" applyBorder="1" applyProtection="1">
      <protection locked="0"/>
    </xf>
    <xf numFmtId="0" fontId="0" fillId="0" borderId="34" xfId="0" applyBorder="1" applyAlignment="1" applyProtection="1">
      <alignment horizontal="center"/>
    </xf>
    <xf numFmtId="0" fontId="0" fillId="0" borderId="38" xfId="0" applyBorder="1" applyAlignment="1" applyProtection="1">
      <alignment horizontal="center" shrinkToFit="1"/>
    </xf>
    <xf numFmtId="0" fontId="0" fillId="0" borderId="16" xfId="0" applyBorder="1" applyAlignment="1" applyProtection="1">
      <alignment horizontal="center"/>
    </xf>
    <xf numFmtId="0" fontId="0" fillId="0" borderId="36" xfId="0" applyBorder="1" applyAlignment="1" applyProtection="1">
      <alignment horizontal="center"/>
    </xf>
    <xf numFmtId="0" fontId="0" fillId="0" borderId="34" xfId="0" applyBorder="1" applyAlignment="1" applyProtection="1">
      <alignment horizontal="center" shrinkToFit="1"/>
    </xf>
    <xf numFmtId="0" fontId="0" fillId="0" borderId="16" xfId="0" applyBorder="1" applyAlignment="1" applyProtection="1">
      <alignment horizontal="center" shrinkToFit="1"/>
    </xf>
    <xf numFmtId="0" fontId="22" fillId="0" borderId="0" xfId="0" applyFont="1" applyBorder="1"/>
    <xf numFmtId="0" fontId="18" fillId="0" borderId="0" xfId="0" applyFont="1" applyAlignment="1">
      <alignment horizontal="center"/>
    </xf>
    <xf numFmtId="0" fontId="0" fillId="0" borderId="39" xfId="0" applyBorder="1" applyAlignment="1">
      <alignment horizontal="left" wrapText="1"/>
    </xf>
    <xf numFmtId="0" fontId="0" fillId="0" borderId="0" xfId="0" applyAlignment="1">
      <alignment horizontal="left" vertical="top"/>
    </xf>
    <xf numFmtId="0" fontId="0" fillId="0" borderId="0" xfId="0" applyAlignment="1">
      <alignment horizontal="left"/>
    </xf>
    <xf numFmtId="0" fontId="0" fillId="0" borderId="0" xfId="0" applyAlignment="1">
      <alignment horizontal="left" wrapText="1"/>
    </xf>
    <xf numFmtId="0" fontId="0" fillId="0" borderId="0" xfId="0" applyAlignment="1">
      <alignment horizontal="left" vertical="justify" wrapText="1"/>
    </xf>
    <xf numFmtId="0" fontId="0" fillId="0" borderId="0" xfId="0" applyAlignment="1">
      <alignment horizontal="left" vertical="top" wrapText="1"/>
    </xf>
    <xf numFmtId="0" fontId="17" fillId="0" borderId="53" xfId="0" applyFont="1" applyBorder="1" applyAlignment="1" applyProtection="1">
      <alignment horizontal="center" wrapText="1"/>
    </xf>
    <xf numFmtId="0" fontId="17" fillId="0" borderId="52" xfId="0" applyFont="1" applyBorder="1" applyAlignment="1" applyProtection="1">
      <alignment horizontal="center" wrapText="1"/>
    </xf>
    <xf numFmtId="0" fontId="0" fillId="0" borderId="26" xfId="0" applyBorder="1" applyAlignment="1" applyProtection="1">
      <alignment horizontal="left"/>
    </xf>
    <xf numFmtId="0" fontId="0" fillId="0" borderId="49" xfId="0" applyBorder="1" applyAlignment="1" applyProtection="1">
      <alignment horizontal="left"/>
    </xf>
    <xf numFmtId="0" fontId="0" fillId="0" borderId="0" xfId="0" applyBorder="1" applyAlignment="1" applyProtection="1">
      <alignment horizontal="left"/>
    </xf>
    <xf numFmtId="0" fontId="0" fillId="0" borderId="32" xfId="0" applyBorder="1" applyAlignment="1" applyProtection="1">
      <alignment horizontal="left"/>
    </xf>
    <xf numFmtId="0" fontId="0" fillId="0" borderId="18" xfId="0" applyBorder="1" applyAlignment="1" applyProtection="1">
      <alignment horizontal="left"/>
    </xf>
    <xf numFmtId="0" fontId="0" fillId="0" borderId="17" xfId="0" applyBorder="1" applyAlignment="1" applyProtection="1">
      <alignment horizontal="left"/>
    </xf>
    <xf numFmtId="0" fontId="29" fillId="0" borderId="0" xfId="0" applyFont="1" applyAlignment="1">
      <alignment horizontal="center"/>
    </xf>
    <xf numFmtId="0" fontId="28" fillId="0" borderId="0" xfId="0" applyFont="1" applyAlignment="1">
      <alignment horizontal="right"/>
    </xf>
    <xf numFmtId="0" fontId="25" fillId="0" borderId="0" xfId="0" applyFont="1" applyAlignment="1">
      <alignment horizontal="center"/>
    </xf>
    <xf numFmtId="0" fontId="24" fillId="0" borderId="0" xfId="0" applyFont="1" applyAlignment="1">
      <alignment horizontal="center"/>
    </xf>
    <xf numFmtId="0" fontId="26" fillId="0" borderId="39" xfId="0" applyFont="1" applyBorder="1" applyAlignment="1">
      <alignment horizontal="center"/>
    </xf>
    <xf numFmtId="0" fontId="27" fillId="0" borderId="0" xfId="0" applyFont="1" applyAlignment="1" applyProtection="1">
      <alignment horizontal="center"/>
      <protection locked="0"/>
    </xf>
    <xf numFmtId="0" fontId="22" fillId="0" borderId="13" xfId="0" applyFont="1" applyBorder="1" applyAlignment="1" applyProtection="1">
      <alignment horizontal="left"/>
      <protection locked="0"/>
    </xf>
    <xf numFmtId="0" fontId="24" fillId="0" borderId="44" xfId="0" applyFont="1" applyBorder="1" applyAlignment="1">
      <alignment horizontal="left" vertical="top"/>
    </xf>
    <xf numFmtId="0" fontId="24" fillId="0" borderId="45" xfId="0" applyFont="1" applyBorder="1" applyAlignment="1">
      <alignment horizontal="left" vertical="top"/>
    </xf>
    <xf numFmtId="0" fontId="24" fillId="0" borderId="46" xfId="0" applyFont="1" applyBorder="1" applyAlignment="1">
      <alignment horizontal="left" vertical="top"/>
    </xf>
    <xf numFmtId="0" fontId="25" fillId="0" borderId="40" xfId="0" applyFont="1" applyBorder="1" applyAlignment="1" applyProtection="1">
      <alignment vertical="top"/>
      <protection locked="0"/>
    </xf>
    <xf numFmtId="0" fontId="25" fillId="0" borderId="0" xfId="0" applyFont="1" applyBorder="1" applyAlignment="1" applyProtection="1">
      <alignment vertical="top"/>
      <protection locked="0"/>
    </xf>
    <xf numFmtId="0" fontId="25" fillId="0" borderId="37" xfId="0" applyFont="1" applyBorder="1" applyAlignment="1" applyProtection="1">
      <alignment vertical="top"/>
      <protection locked="0"/>
    </xf>
    <xf numFmtId="0" fontId="25" fillId="0" borderId="24" xfId="0" applyFont="1" applyBorder="1" applyAlignment="1" applyProtection="1">
      <alignment vertical="top"/>
      <protection locked="0"/>
    </xf>
    <xf numFmtId="0" fontId="25" fillId="0" borderId="25" xfId="0" applyFont="1" applyBorder="1" applyAlignment="1" applyProtection="1">
      <alignment vertical="top"/>
      <protection locked="0"/>
    </xf>
    <xf numFmtId="0" fontId="25" fillId="0" borderId="42" xfId="0" applyFont="1" applyBorder="1" applyAlignment="1" applyProtection="1">
      <alignment vertical="top"/>
      <protection locked="0"/>
    </xf>
    <xf numFmtId="14" fontId="0" fillId="0" borderId="13" xfId="0" applyNumberFormat="1" applyBorder="1" applyAlignment="1" applyProtection="1">
      <alignment horizontal="center"/>
      <protection locked="0"/>
    </xf>
    <xf numFmtId="0" fontId="0" fillId="0" borderId="13" xfId="0" applyBorder="1" applyAlignment="1" applyProtection="1">
      <alignment horizontal="center"/>
      <protection locked="0"/>
    </xf>
    <xf numFmtId="0" fontId="22" fillId="0" borderId="0" xfId="0" applyFont="1" applyAlignment="1">
      <alignment horizontal="right"/>
    </xf>
    <xf numFmtId="0" fontId="24" fillId="0" borderId="26" xfId="0" applyFont="1" applyBorder="1" applyAlignment="1">
      <alignment horizontal="center" wrapText="1"/>
    </xf>
    <xf numFmtId="0" fontId="22" fillId="0" borderId="0" xfId="0" applyFont="1" applyAlignment="1" applyProtection="1">
      <alignment horizontal="center"/>
      <protection locked="0"/>
    </xf>
    <xf numFmtId="0" fontId="24" fillId="0" borderId="31" xfId="0" applyFont="1" applyBorder="1" applyAlignment="1">
      <alignment horizontal="center" wrapText="1"/>
    </xf>
    <xf numFmtId="0" fontId="1" fillId="0" borderId="2"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xf>
    <xf numFmtId="0" fontId="3" fillId="2" borderId="2" xfId="1" applyFont="1" applyFill="1" applyBorder="1" applyAlignment="1" applyProtection="1">
      <alignment horizontal="center" vertical="center" wrapText="1"/>
    </xf>
    <xf numFmtId="0" fontId="3" fillId="2" borderId="12" xfId="1" applyFont="1" applyFill="1" applyBorder="1" applyAlignment="1" applyProtection="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 xfId="0" applyFont="1" applyFill="1" applyBorder="1" applyAlignment="1">
      <alignment horizontal="center" vertical="center" wrapText="1"/>
    </xf>
    <xf numFmtId="16" fontId="5" fillId="0" borderId="1"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3" fillId="2" borderId="1" xfId="1" applyFont="1" applyFill="1" applyBorder="1" applyAlignment="1" applyProtection="1">
      <alignment horizontal="center" vertical="center" wrapText="1"/>
    </xf>
    <xf numFmtId="0" fontId="3" fillId="2" borderId="3" xfId="1" applyFont="1" applyFill="1" applyBorder="1" applyAlignment="1" applyProtection="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0" fillId="0" borderId="13" xfId="0" applyBorder="1" applyAlignment="1">
      <alignment horizontal="center"/>
    </xf>
    <xf numFmtId="0" fontId="0" fillId="0" borderId="15" xfId="0" applyBorder="1" applyAlignment="1">
      <alignment horizontal="center"/>
    </xf>
    <xf numFmtId="0" fontId="1" fillId="0" borderId="2" xfId="0" applyNumberFormat="1" applyFont="1" applyBorder="1" applyAlignment="1">
      <alignment horizontal="center" vertical="center" wrapText="1"/>
    </xf>
    <xf numFmtId="0" fontId="1" fillId="0" borderId="12" xfId="0" applyNumberFormat="1" applyFont="1" applyBorder="1" applyAlignment="1">
      <alignment horizontal="center" vertical="center" wrapText="1"/>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114299</xdr:colOff>
      <xdr:row>44</xdr:row>
      <xdr:rowOff>152400</xdr:rowOff>
    </xdr:from>
    <xdr:to>
      <xdr:col>10</xdr:col>
      <xdr:colOff>188876</xdr:colOff>
      <xdr:row>48</xdr:row>
      <xdr:rowOff>36477</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67349" y="8648700"/>
          <a:ext cx="646077" cy="646077"/>
        </a:xfrm>
        <a:prstGeom prst="rect">
          <a:avLst/>
        </a:prstGeom>
      </xdr:spPr>
    </xdr:pic>
    <xdr:clientData/>
  </xdr:twoCellAnchor>
  <xdr:twoCellAnchor editAs="oneCell">
    <xdr:from>
      <xdr:col>0</xdr:col>
      <xdr:colOff>638175</xdr:colOff>
      <xdr:row>45</xdr:row>
      <xdr:rowOff>152400</xdr:rowOff>
    </xdr:from>
    <xdr:to>
      <xdr:col>1</xdr:col>
      <xdr:colOff>1152017</xdr:colOff>
      <xdr:row>48</xdr:row>
      <xdr:rowOff>102641</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8175" y="8839200"/>
          <a:ext cx="1866392" cy="521741"/>
        </a:xfrm>
        <a:prstGeom prst="rect">
          <a:avLst/>
        </a:prstGeom>
      </xdr:spPr>
    </xdr:pic>
    <xdr:clientData/>
  </xdr:twoCellAnchor>
  <xdr:twoCellAnchor editAs="oneCell">
    <xdr:from>
      <xdr:col>2</xdr:col>
      <xdr:colOff>152399</xdr:colOff>
      <xdr:row>45</xdr:row>
      <xdr:rowOff>160301</xdr:rowOff>
    </xdr:from>
    <xdr:to>
      <xdr:col>3</xdr:col>
      <xdr:colOff>123824</xdr:colOff>
      <xdr:row>48</xdr:row>
      <xdr:rowOff>127276</xdr:rowOff>
    </xdr:to>
    <xdr:pic>
      <xdr:nvPicPr>
        <xdr:cNvPr id="6" name="Picture 5"/>
        <xdr:cNvPicPr>
          <a:picLocks noChangeAspect="1"/>
        </xdr:cNvPicPr>
      </xdr:nvPicPr>
      <xdr:blipFill>
        <a:blip xmlns:r="http://schemas.openxmlformats.org/officeDocument/2006/relationships" r:embed="rId3"/>
        <a:stretch>
          <a:fillRect/>
        </a:stretch>
      </xdr:blipFill>
      <xdr:spPr>
        <a:xfrm>
          <a:off x="3009899" y="8847101"/>
          <a:ext cx="542925" cy="538475"/>
        </a:xfrm>
        <a:prstGeom prst="rect">
          <a:avLst/>
        </a:prstGeom>
      </xdr:spPr>
    </xdr:pic>
    <xdr:clientData/>
  </xdr:twoCellAnchor>
  <xdr:twoCellAnchor editAs="oneCell">
    <xdr:from>
      <xdr:col>5</xdr:col>
      <xdr:colOff>257175</xdr:colOff>
      <xdr:row>45</xdr:row>
      <xdr:rowOff>131727</xdr:rowOff>
    </xdr:from>
    <xdr:to>
      <xdr:col>7</xdr:col>
      <xdr:colOff>9524</xdr:colOff>
      <xdr:row>48</xdr:row>
      <xdr:rowOff>141121</xdr:rowOff>
    </xdr:to>
    <xdr:pic>
      <xdr:nvPicPr>
        <xdr:cNvPr id="7" name="Picture 6"/>
        <xdr:cNvPicPr>
          <a:picLocks noChangeAspect="1"/>
        </xdr:cNvPicPr>
      </xdr:nvPicPr>
      <xdr:blipFill>
        <a:blip xmlns:r="http://schemas.openxmlformats.org/officeDocument/2006/relationships" r:embed="rId4"/>
        <a:stretch>
          <a:fillRect/>
        </a:stretch>
      </xdr:blipFill>
      <xdr:spPr>
        <a:xfrm>
          <a:off x="4200525" y="8818527"/>
          <a:ext cx="571499" cy="5808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3" Type="http://schemas.openxmlformats.org/officeDocument/2006/relationships/hyperlink" Target="http://plants.usda.gov/java/profile?symbol=PEDI" TargetMode="External"/><Relationship Id="rId18" Type="http://schemas.openxmlformats.org/officeDocument/2006/relationships/hyperlink" Target="http://plants.usda.gov/java/profile?symbol=LIPIP" TargetMode="External"/><Relationship Id="rId26" Type="http://schemas.openxmlformats.org/officeDocument/2006/relationships/hyperlink" Target="http://plants.usda.gov/java/profile?symbol=RAPI" TargetMode="External"/><Relationship Id="rId39" Type="http://schemas.openxmlformats.org/officeDocument/2006/relationships/hyperlink" Target="http://plants.usda.gov/java/profile?symbol=SOPA2" TargetMode="External"/><Relationship Id="rId21" Type="http://schemas.openxmlformats.org/officeDocument/2006/relationships/hyperlink" Target="http://plants.usda.gov/java/profile?symbol=SPEU" TargetMode="External"/><Relationship Id="rId34" Type="http://schemas.openxmlformats.org/officeDocument/2006/relationships/hyperlink" Target="http://plants.usda.gov/java/profile?symbol=SOCA6" TargetMode="External"/><Relationship Id="rId42" Type="http://schemas.openxmlformats.org/officeDocument/2006/relationships/hyperlink" Target="http://plants.usda.gov/java/profile?symbol=APCA" TargetMode="External"/><Relationship Id="rId47" Type="http://schemas.openxmlformats.org/officeDocument/2006/relationships/hyperlink" Target="http://plants.usda.gov/java/profile?symbol=ASIN" TargetMode="External"/><Relationship Id="rId50" Type="http://schemas.openxmlformats.org/officeDocument/2006/relationships/hyperlink" Target="http://plants.usda.gov/java/profile?symbol=PALU2" TargetMode="External"/><Relationship Id="rId55" Type="http://schemas.openxmlformats.org/officeDocument/2006/relationships/hyperlink" Target="http://plants.usda.gov/java/profile?symbol=CAIN2" TargetMode="External"/><Relationship Id="rId63" Type="http://schemas.openxmlformats.org/officeDocument/2006/relationships/hyperlink" Target="http://plants.usda.gov/java/profile?symbol=TRVI" TargetMode="External"/><Relationship Id="rId68" Type="http://schemas.openxmlformats.org/officeDocument/2006/relationships/hyperlink" Target="http://plants.usda.gov/java/profile?symbol=HEDE4" TargetMode="External"/><Relationship Id="rId76" Type="http://schemas.openxmlformats.org/officeDocument/2006/relationships/hyperlink" Target="http://plants.usda.gov/java/profile?symbol=BICE" TargetMode="External"/><Relationship Id="rId7" Type="http://schemas.openxmlformats.org/officeDocument/2006/relationships/hyperlink" Target="http://plants.usda.gov/java/profile?symbol=SYPAP2" TargetMode="External"/><Relationship Id="rId71" Type="http://schemas.openxmlformats.org/officeDocument/2006/relationships/hyperlink" Target="http://plants.usda.gov/java/profile?symbol=RUHU" TargetMode="External"/><Relationship Id="rId2" Type="http://schemas.openxmlformats.org/officeDocument/2006/relationships/hyperlink" Target="http://plants.usda.gov/java/profile?symbol=HETU" TargetMode="External"/><Relationship Id="rId16" Type="http://schemas.openxmlformats.org/officeDocument/2006/relationships/hyperlink" Target="http://plants.usda.gov/java/profile?symbol=MOFI" TargetMode="External"/><Relationship Id="rId29" Type="http://schemas.openxmlformats.org/officeDocument/2006/relationships/hyperlink" Target="http://plants.usda.gov/java/profile?symbol=COLA5" TargetMode="External"/><Relationship Id="rId11" Type="http://schemas.openxmlformats.org/officeDocument/2006/relationships/hyperlink" Target="http://plants.usda.gov/java/profile?symbol=GELA" TargetMode="External"/><Relationship Id="rId24" Type="http://schemas.openxmlformats.org/officeDocument/2006/relationships/hyperlink" Target="http://plants.usda.gov/java/profile?symbol=TYLA" TargetMode="External"/><Relationship Id="rId32" Type="http://schemas.openxmlformats.org/officeDocument/2006/relationships/hyperlink" Target="http://plants.usda.gov/java/profile?symbol=SALA2" TargetMode="External"/><Relationship Id="rId37" Type="http://schemas.openxmlformats.org/officeDocument/2006/relationships/hyperlink" Target="http://plants.usda.gov/java/profile?symbol=OLRIR" TargetMode="External"/><Relationship Id="rId40" Type="http://schemas.openxmlformats.org/officeDocument/2006/relationships/hyperlink" Target="http://plants.usda.gov/java/profile?symbol=SOCA4" TargetMode="External"/><Relationship Id="rId45" Type="http://schemas.openxmlformats.org/officeDocument/2006/relationships/hyperlink" Target="http://plants.usda.gov/java/profile?symbol=VENO" TargetMode="External"/><Relationship Id="rId53" Type="http://schemas.openxmlformats.org/officeDocument/2006/relationships/hyperlink" Target="http://plants.usda.gov/java/profile?symbol=POCO14" TargetMode="External"/><Relationship Id="rId58" Type="http://schemas.openxmlformats.org/officeDocument/2006/relationships/hyperlink" Target="http://plants.usda.gov/java/profile?symbol=HIMO" TargetMode="External"/><Relationship Id="rId66" Type="http://schemas.openxmlformats.org/officeDocument/2006/relationships/hyperlink" Target="http://plants.usda.gov/java/profile?symbol=HEAN2" TargetMode="External"/><Relationship Id="rId74" Type="http://schemas.openxmlformats.org/officeDocument/2006/relationships/hyperlink" Target="http://plants.usda.gov/java/profile?symbol=ACMI2" TargetMode="External"/><Relationship Id="rId5" Type="http://schemas.openxmlformats.org/officeDocument/2006/relationships/hyperlink" Target="http://plants.usda.gov/java/profile?symbol=SYPIP3" TargetMode="External"/><Relationship Id="rId15" Type="http://schemas.openxmlformats.org/officeDocument/2006/relationships/hyperlink" Target="http://plants.usda.gov/java/profile?symbol=BIFR" TargetMode="External"/><Relationship Id="rId23" Type="http://schemas.openxmlformats.org/officeDocument/2006/relationships/hyperlink" Target="http://plants.usda.gov/java/profile?symbol=LOCA2" TargetMode="External"/><Relationship Id="rId28" Type="http://schemas.openxmlformats.org/officeDocument/2006/relationships/hyperlink" Target="http://plants.usda.gov/java/profile?symbol=RAPI" TargetMode="External"/><Relationship Id="rId36" Type="http://schemas.openxmlformats.org/officeDocument/2006/relationships/hyperlink" Target="http://plants.usda.gov/java/profile?symbol=SOFI" TargetMode="External"/><Relationship Id="rId49" Type="http://schemas.openxmlformats.org/officeDocument/2006/relationships/hyperlink" Target="http://plants.usda.gov/java/profile?symbol=MIAL2" TargetMode="External"/><Relationship Id="rId57" Type="http://schemas.openxmlformats.org/officeDocument/2006/relationships/hyperlink" Target="http://plants.usda.gov/java/profile?symbol=OEPI2" TargetMode="External"/><Relationship Id="rId61" Type="http://schemas.openxmlformats.org/officeDocument/2006/relationships/hyperlink" Target="http://plants.usda.gov/java/profile?symbol=HEAU" TargetMode="External"/><Relationship Id="rId10" Type="http://schemas.openxmlformats.org/officeDocument/2006/relationships/hyperlink" Target="http://plants.usda.gov/java/profile?symbol=SYPR6" TargetMode="External"/><Relationship Id="rId19" Type="http://schemas.openxmlformats.org/officeDocument/2006/relationships/hyperlink" Target="http://plants.usda.gov/java/profile?symbol=SIAN3" TargetMode="External"/><Relationship Id="rId31" Type="http://schemas.openxmlformats.org/officeDocument/2006/relationships/hyperlink" Target="http://plants.usda.gov/java/profile?symbol=SIPE2" TargetMode="External"/><Relationship Id="rId44" Type="http://schemas.openxmlformats.org/officeDocument/2006/relationships/hyperlink" Target="http://plants.usda.gov/java/profile?symbol=VENO" TargetMode="External"/><Relationship Id="rId52" Type="http://schemas.openxmlformats.org/officeDocument/2006/relationships/hyperlink" Target="http://plants.usda.gov/java/profile?symbol=PHSU3" TargetMode="External"/><Relationship Id="rId60" Type="http://schemas.openxmlformats.org/officeDocument/2006/relationships/hyperlink" Target="http://plants.usda.gov/java/profile?symbol=POPE2" TargetMode="External"/><Relationship Id="rId65" Type="http://schemas.openxmlformats.org/officeDocument/2006/relationships/hyperlink" Target="http://plants.usda.gov/java/profile?symbol=HETU" TargetMode="External"/><Relationship Id="rId73" Type="http://schemas.openxmlformats.org/officeDocument/2006/relationships/hyperlink" Target="http://plants.usda.gov/java/profile?symbol=POSA5" TargetMode="External"/><Relationship Id="rId4" Type="http://schemas.openxmlformats.org/officeDocument/2006/relationships/hyperlink" Target="http://plants.usda.gov/java/profile?symbol=SYCO4" TargetMode="External"/><Relationship Id="rId9" Type="http://schemas.openxmlformats.org/officeDocument/2006/relationships/hyperlink" Target="http://plants.usda.gov/java/profile?symbol=SYLAL3" TargetMode="External"/><Relationship Id="rId14" Type="http://schemas.openxmlformats.org/officeDocument/2006/relationships/hyperlink" Target="http://plants.usda.gov/java/profile?symbol=MOFI" TargetMode="External"/><Relationship Id="rId22" Type="http://schemas.openxmlformats.org/officeDocument/2006/relationships/hyperlink" Target="http://plants.usda.gov/java/profile?symbol=ASTU" TargetMode="External"/><Relationship Id="rId27" Type="http://schemas.openxmlformats.org/officeDocument/2006/relationships/hyperlink" Target="http://plants.usda.gov/java/profile?symbol=ECPU" TargetMode="External"/><Relationship Id="rId30" Type="http://schemas.openxmlformats.org/officeDocument/2006/relationships/hyperlink" Target="http://plants.usda.gov/java/profile?symbol=COTI3" TargetMode="External"/><Relationship Id="rId35" Type="http://schemas.openxmlformats.org/officeDocument/2006/relationships/hyperlink" Target="http://plants.usda.gov/java/profile?symbol=SONE" TargetMode="External"/><Relationship Id="rId43" Type="http://schemas.openxmlformats.org/officeDocument/2006/relationships/hyperlink" Target="http://plants.usda.gov/java/profile?symbol=IRVI" TargetMode="External"/><Relationship Id="rId48" Type="http://schemas.openxmlformats.org/officeDocument/2006/relationships/hyperlink" Target="http://plants.usda.gov/java/profile?symbol=COCO13" TargetMode="External"/><Relationship Id="rId56" Type="http://schemas.openxmlformats.org/officeDocument/2006/relationships/hyperlink" Target="http://plants.usda.gov/java/profile?symbol=OEBI" TargetMode="External"/><Relationship Id="rId64" Type="http://schemas.openxmlformats.org/officeDocument/2006/relationships/hyperlink" Target="http://plants.usda.gov/java/profile?symbol=HYPU" TargetMode="External"/><Relationship Id="rId69" Type="http://schemas.openxmlformats.org/officeDocument/2006/relationships/hyperlink" Target="http://plants.usda.gov/java/profile?symbol=HEDE4" TargetMode="External"/><Relationship Id="rId77" Type="http://schemas.openxmlformats.org/officeDocument/2006/relationships/printerSettings" Target="../printerSettings/printerSettings10.bin"/><Relationship Id="rId8" Type="http://schemas.openxmlformats.org/officeDocument/2006/relationships/hyperlink" Target="http://plants.usda.gov/java/profile?symbol=SYPUP" TargetMode="External"/><Relationship Id="rId51" Type="http://schemas.openxmlformats.org/officeDocument/2006/relationships/hyperlink" Target="http://plants.usda.gov/java/profile?symbol=PEDI" TargetMode="External"/><Relationship Id="rId72" Type="http://schemas.openxmlformats.org/officeDocument/2006/relationships/hyperlink" Target="http://plants.usda.gov/java/profile?symbol=ACAM" TargetMode="External"/><Relationship Id="rId3" Type="http://schemas.openxmlformats.org/officeDocument/2006/relationships/hyperlink" Target="http://plants.usda.gov/java/profile?symbol=BOAS" TargetMode="External"/><Relationship Id="rId12" Type="http://schemas.openxmlformats.org/officeDocument/2006/relationships/hyperlink" Target="http://plants.usda.gov/java/profile?symbol=GECA7" TargetMode="External"/><Relationship Id="rId17" Type="http://schemas.openxmlformats.org/officeDocument/2006/relationships/hyperlink" Target="http://plants.usda.gov/java/profile?symbol=LISP" TargetMode="External"/><Relationship Id="rId25" Type="http://schemas.openxmlformats.org/officeDocument/2006/relationships/hyperlink" Target="http://plants.usda.gov/java/profile?symbol=ECPA" TargetMode="External"/><Relationship Id="rId33" Type="http://schemas.openxmlformats.org/officeDocument/2006/relationships/hyperlink" Target="http://plants.usda.gov/java/profile?symbol=GECL" TargetMode="External"/><Relationship Id="rId38" Type="http://schemas.openxmlformats.org/officeDocument/2006/relationships/hyperlink" Target="http://plants.usda.gov/java/profile?symbol=SORU2" TargetMode="External"/><Relationship Id="rId46" Type="http://schemas.openxmlformats.org/officeDocument/2006/relationships/hyperlink" Target="http://plants.usda.gov/java/profile?symbol=ASTU" TargetMode="External"/><Relationship Id="rId59" Type="http://schemas.openxmlformats.org/officeDocument/2006/relationships/hyperlink" Target="http://plants.usda.gov/java/profile?symbol=SIPE2" TargetMode="External"/><Relationship Id="rId67" Type="http://schemas.openxmlformats.org/officeDocument/2006/relationships/hyperlink" Target="http://plants.usda.gov/java/profile?symbol=HECU3" TargetMode="External"/><Relationship Id="rId20" Type="http://schemas.openxmlformats.org/officeDocument/2006/relationships/hyperlink" Target="http://plants.usda.gov/java/profile?symbol=SPAM" TargetMode="External"/><Relationship Id="rId41" Type="http://schemas.openxmlformats.org/officeDocument/2006/relationships/hyperlink" Target="http://plants.usda.gov/java/profile?symbol=CACO17" TargetMode="External"/><Relationship Id="rId54" Type="http://schemas.openxmlformats.org/officeDocument/2006/relationships/hyperlink" Target="http://plants.usda.gov/java/profile?symbol=ALSU" TargetMode="External"/><Relationship Id="rId62" Type="http://schemas.openxmlformats.org/officeDocument/2006/relationships/hyperlink" Target="http://plants.usda.gov/java/profile?symbol=TRVI" TargetMode="External"/><Relationship Id="rId70" Type="http://schemas.openxmlformats.org/officeDocument/2006/relationships/hyperlink" Target="http://plants.usda.gov/java/profile?symbol=RUHI2" TargetMode="External"/><Relationship Id="rId75" Type="http://schemas.openxmlformats.org/officeDocument/2006/relationships/hyperlink" Target="http://plants.usda.gov/java/profile?symbol=BIAR" TargetMode="External"/><Relationship Id="rId1" Type="http://schemas.openxmlformats.org/officeDocument/2006/relationships/hyperlink" Target="http://plants.usda.gov/java/profile?symbol=PEVI" TargetMode="External"/><Relationship Id="rId6" Type="http://schemas.openxmlformats.org/officeDocument/2006/relationships/hyperlink" Target="http://plants.usda.gov/java/profile?symbol=SYPAP2"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hyperlink" Target="http://plants.usda.gov/java/profile?symbol=PEDI" TargetMode="External"/><Relationship Id="rId18" Type="http://schemas.openxmlformats.org/officeDocument/2006/relationships/hyperlink" Target="http://plants.usda.gov/java/profile?symbol=LIPIP" TargetMode="External"/><Relationship Id="rId26" Type="http://schemas.openxmlformats.org/officeDocument/2006/relationships/hyperlink" Target="http://plants.usda.gov/java/profile?symbol=RAPI" TargetMode="External"/><Relationship Id="rId39" Type="http://schemas.openxmlformats.org/officeDocument/2006/relationships/hyperlink" Target="http://plants.usda.gov/java/profile?symbol=SOPA2" TargetMode="External"/><Relationship Id="rId21" Type="http://schemas.openxmlformats.org/officeDocument/2006/relationships/hyperlink" Target="http://plants.usda.gov/java/profile?symbol=SPEU" TargetMode="External"/><Relationship Id="rId34" Type="http://schemas.openxmlformats.org/officeDocument/2006/relationships/hyperlink" Target="http://plants.usda.gov/java/profile?symbol=SOCA6" TargetMode="External"/><Relationship Id="rId42" Type="http://schemas.openxmlformats.org/officeDocument/2006/relationships/hyperlink" Target="http://plants.usda.gov/java/profile?symbol=APCA" TargetMode="External"/><Relationship Id="rId47" Type="http://schemas.openxmlformats.org/officeDocument/2006/relationships/hyperlink" Target="http://plants.usda.gov/java/profile?symbol=ASIN" TargetMode="External"/><Relationship Id="rId50" Type="http://schemas.openxmlformats.org/officeDocument/2006/relationships/hyperlink" Target="http://plants.usda.gov/java/profile?symbol=PALU2" TargetMode="External"/><Relationship Id="rId55" Type="http://schemas.openxmlformats.org/officeDocument/2006/relationships/hyperlink" Target="http://plants.usda.gov/java/profile?symbol=CAIN2" TargetMode="External"/><Relationship Id="rId63" Type="http://schemas.openxmlformats.org/officeDocument/2006/relationships/hyperlink" Target="http://plants.usda.gov/java/profile?symbol=TRVI" TargetMode="External"/><Relationship Id="rId68" Type="http://schemas.openxmlformats.org/officeDocument/2006/relationships/hyperlink" Target="http://plants.usda.gov/java/profile?symbol=HEDE4" TargetMode="External"/><Relationship Id="rId76" Type="http://schemas.openxmlformats.org/officeDocument/2006/relationships/hyperlink" Target="http://plants.usda.gov/java/profile?symbol=BICE" TargetMode="External"/><Relationship Id="rId7" Type="http://schemas.openxmlformats.org/officeDocument/2006/relationships/hyperlink" Target="http://plants.usda.gov/java/profile?symbol=SYPAP2" TargetMode="External"/><Relationship Id="rId71" Type="http://schemas.openxmlformats.org/officeDocument/2006/relationships/hyperlink" Target="http://plants.usda.gov/java/profile?symbol=RUHU" TargetMode="External"/><Relationship Id="rId2" Type="http://schemas.openxmlformats.org/officeDocument/2006/relationships/hyperlink" Target="http://plants.usda.gov/java/profile?symbol=HETU" TargetMode="External"/><Relationship Id="rId16" Type="http://schemas.openxmlformats.org/officeDocument/2006/relationships/hyperlink" Target="http://plants.usda.gov/java/profile?symbol=MOFI" TargetMode="External"/><Relationship Id="rId29" Type="http://schemas.openxmlformats.org/officeDocument/2006/relationships/hyperlink" Target="http://plants.usda.gov/java/profile?symbol=COLA5" TargetMode="External"/><Relationship Id="rId11" Type="http://schemas.openxmlformats.org/officeDocument/2006/relationships/hyperlink" Target="http://plants.usda.gov/java/profile?symbol=GELA" TargetMode="External"/><Relationship Id="rId24" Type="http://schemas.openxmlformats.org/officeDocument/2006/relationships/hyperlink" Target="http://plants.usda.gov/java/profile?symbol=TYLA" TargetMode="External"/><Relationship Id="rId32" Type="http://schemas.openxmlformats.org/officeDocument/2006/relationships/hyperlink" Target="http://plants.usda.gov/java/profile?symbol=SALA2" TargetMode="External"/><Relationship Id="rId37" Type="http://schemas.openxmlformats.org/officeDocument/2006/relationships/hyperlink" Target="http://plants.usda.gov/java/profile?symbol=OLRIR" TargetMode="External"/><Relationship Id="rId40" Type="http://schemas.openxmlformats.org/officeDocument/2006/relationships/hyperlink" Target="http://plants.usda.gov/java/profile?symbol=SOCA4" TargetMode="External"/><Relationship Id="rId45" Type="http://schemas.openxmlformats.org/officeDocument/2006/relationships/hyperlink" Target="http://plants.usda.gov/java/profile?symbol=VENO" TargetMode="External"/><Relationship Id="rId53" Type="http://schemas.openxmlformats.org/officeDocument/2006/relationships/hyperlink" Target="http://plants.usda.gov/java/profile?symbol=POCO14" TargetMode="External"/><Relationship Id="rId58" Type="http://schemas.openxmlformats.org/officeDocument/2006/relationships/hyperlink" Target="http://plants.usda.gov/java/profile?symbol=HIMO" TargetMode="External"/><Relationship Id="rId66" Type="http://schemas.openxmlformats.org/officeDocument/2006/relationships/hyperlink" Target="http://plants.usda.gov/java/profile?symbol=HEAN2" TargetMode="External"/><Relationship Id="rId74" Type="http://schemas.openxmlformats.org/officeDocument/2006/relationships/hyperlink" Target="http://plants.usda.gov/java/profile?symbol=ACMI2" TargetMode="External"/><Relationship Id="rId5" Type="http://schemas.openxmlformats.org/officeDocument/2006/relationships/hyperlink" Target="http://plants.usda.gov/java/profile?symbol=SYPIP3" TargetMode="External"/><Relationship Id="rId15" Type="http://schemas.openxmlformats.org/officeDocument/2006/relationships/hyperlink" Target="http://plants.usda.gov/java/profile?symbol=BIFR" TargetMode="External"/><Relationship Id="rId23" Type="http://schemas.openxmlformats.org/officeDocument/2006/relationships/hyperlink" Target="http://plants.usda.gov/java/profile?symbol=LOCA2" TargetMode="External"/><Relationship Id="rId28" Type="http://schemas.openxmlformats.org/officeDocument/2006/relationships/hyperlink" Target="http://plants.usda.gov/java/profile?symbol=RAPI" TargetMode="External"/><Relationship Id="rId36" Type="http://schemas.openxmlformats.org/officeDocument/2006/relationships/hyperlink" Target="http://plants.usda.gov/java/profile?symbol=SOFI" TargetMode="External"/><Relationship Id="rId49" Type="http://schemas.openxmlformats.org/officeDocument/2006/relationships/hyperlink" Target="http://plants.usda.gov/java/profile?symbol=MIAL2" TargetMode="External"/><Relationship Id="rId57" Type="http://schemas.openxmlformats.org/officeDocument/2006/relationships/hyperlink" Target="http://plants.usda.gov/java/profile?symbol=OEPI2" TargetMode="External"/><Relationship Id="rId61" Type="http://schemas.openxmlformats.org/officeDocument/2006/relationships/hyperlink" Target="http://plants.usda.gov/java/profile?symbol=HEAU" TargetMode="External"/><Relationship Id="rId10" Type="http://schemas.openxmlformats.org/officeDocument/2006/relationships/hyperlink" Target="http://plants.usda.gov/java/profile?symbol=SYPR6" TargetMode="External"/><Relationship Id="rId19" Type="http://schemas.openxmlformats.org/officeDocument/2006/relationships/hyperlink" Target="http://plants.usda.gov/java/profile?symbol=SIAN3" TargetMode="External"/><Relationship Id="rId31" Type="http://schemas.openxmlformats.org/officeDocument/2006/relationships/hyperlink" Target="http://plants.usda.gov/java/profile?symbol=SIPE2" TargetMode="External"/><Relationship Id="rId44" Type="http://schemas.openxmlformats.org/officeDocument/2006/relationships/hyperlink" Target="http://plants.usda.gov/java/profile?symbol=VENO" TargetMode="External"/><Relationship Id="rId52" Type="http://schemas.openxmlformats.org/officeDocument/2006/relationships/hyperlink" Target="http://plants.usda.gov/java/profile?symbol=PHSU3" TargetMode="External"/><Relationship Id="rId60" Type="http://schemas.openxmlformats.org/officeDocument/2006/relationships/hyperlink" Target="http://plants.usda.gov/java/profile?symbol=POPE2" TargetMode="External"/><Relationship Id="rId65" Type="http://schemas.openxmlformats.org/officeDocument/2006/relationships/hyperlink" Target="http://plants.usda.gov/java/profile?symbol=HETU" TargetMode="External"/><Relationship Id="rId73" Type="http://schemas.openxmlformats.org/officeDocument/2006/relationships/hyperlink" Target="http://plants.usda.gov/java/profile?symbol=POSA5" TargetMode="External"/><Relationship Id="rId4" Type="http://schemas.openxmlformats.org/officeDocument/2006/relationships/hyperlink" Target="http://plants.usda.gov/java/profile?symbol=SYCO4" TargetMode="External"/><Relationship Id="rId9" Type="http://schemas.openxmlformats.org/officeDocument/2006/relationships/hyperlink" Target="http://plants.usda.gov/java/profile?symbol=SYLAL3" TargetMode="External"/><Relationship Id="rId14" Type="http://schemas.openxmlformats.org/officeDocument/2006/relationships/hyperlink" Target="http://plants.usda.gov/java/profile?symbol=MOFI" TargetMode="External"/><Relationship Id="rId22" Type="http://schemas.openxmlformats.org/officeDocument/2006/relationships/hyperlink" Target="http://plants.usda.gov/java/profile?symbol=ASTU" TargetMode="External"/><Relationship Id="rId27" Type="http://schemas.openxmlformats.org/officeDocument/2006/relationships/hyperlink" Target="http://plants.usda.gov/java/profile?symbol=ECPU" TargetMode="External"/><Relationship Id="rId30" Type="http://schemas.openxmlformats.org/officeDocument/2006/relationships/hyperlink" Target="http://plants.usda.gov/java/profile?symbol=COTI3" TargetMode="External"/><Relationship Id="rId35" Type="http://schemas.openxmlformats.org/officeDocument/2006/relationships/hyperlink" Target="http://plants.usda.gov/java/profile?symbol=SONE" TargetMode="External"/><Relationship Id="rId43" Type="http://schemas.openxmlformats.org/officeDocument/2006/relationships/hyperlink" Target="http://plants.usda.gov/java/profile?symbol=IRVI" TargetMode="External"/><Relationship Id="rId48" Type="http://schemas.openxmlformats.org/officeDocument/2006/relationships/hyperlink" Target="http://plants.usda.gov/java/profile?symbol=COCO13" TargetMode="External"/><Relationship Id="rId56" Type="http://schemas.openxmlformats.org/officeDocument/2006/relationships/hyperlink" Target="http://plants.usda.gov/java/profile?symbol=OEBI" TargetMode="External"/><Relationship Id="rId64" Type="http://schemas.openxmlformats.org/officeDocument/2006/relationships/hyperlink" Target="http://plants.usda.gov/java/profile?symbol=HYPU" TargetMode="External"/><Relationship Id="rId69" Type="http://schemas.openxmlformats.org/officeDocument/2006/relationships/hyperlink" Target="http://plants.usda.gov/java/profile?symbol=HEDE4" TargetMode="External"/><Relationship Id="rId77" Type="http://schemas.openxmlformats.org/officeDocument/2006/relationships/printerSettings" Target="../printerSettings/printerSettings6.bin"/><Relationship Id="rId8" Type="http://schemas.openxmlformats.org/officeDocument/2006/relationships/hyperlink" Target="http://plants.usda.gov/java/profile?symbol=SYPUP" TargetMode="External"/><Relationship Id="rId51" Type="http://schemas.openxmlformats.org/officeDocument/2006/relationships/hyperlink" Target="http://plants.usda.gov/java/profile?symbol=PEDI" TargetMode="External"/><Relationship Id="rId72" Type="http://schemas.openxmlformats.org/officeDocument/2006/relationships/hyperlink" Target="http://plants.usda.gov/java/profile?symbol=ACAM" TargetMode="External"/><Relationship Id="rId3" Type="http://schemas.openxmlformats.org/officeDocument/2006/relationships/hyperlink" Target="http://plants.usda.gov/java/profile?symbol=BOAS" TargetMode="External"/><Relationship Id="rId12" Type="http://schemas.openxmlformats.org/officeDocument/2006/relationships/hyperlink" Target="http://plants.usda.gov/java/profile?symbol=GECA7" TargetMode="External"/><Relationship Id="rId17" Type="http://schemas.openxmlformats.org/officeDocument/2006/relationships/hyperlink" Target="http://plants.usda.gov/java/profile?symbol=LISP" TargetMode="External"/><Relationship Id="rId25" Type="http://schemas.openxmlformats.org/officeDocument/2006/relationships/hyperlink" Target="http://plants.usda.gov/java/profile?symbol=ECPA" TargetMode="External"/><Relationship Id="rId33" Type="http://schemas.openxmlformats.org/officeDocument/2006/relationships/hyperlink" Target="http://plants.usda.gov/java/profile?symbol=GECL" TargetMode="External"/><Relationship Id="rId38" Type="http://schemas.openxmlformats.org/officeDocument/2006/relationships/hyperlink" Target="http://plants.usda.gov/java/profile?symbol=SORU2" TargetMode="External"/><Relationship Id="rId46" Type="http://schemas.openxmlformats.org/officeDocument/2006/relationships/hyperlink" Target="http://plants.usda.gov/java/profile?symbol=ASTU" TargetMode="External"/><Relationship Id="rId59" Type="http://schemas.openxmlformats.org/officeDocument/2006/relationships/hyperlink" Target="http://plants.usda.gov/java/profile?symbol=SIPE2" TargetMode="External"/><Relationship Id="rId67" Type="http://schemas.openxmlformats.org/officeDocument/2006/relationships/hyperlink" Target="http://plants.usda.gov/java/profile?symbol=HECU3" TargetMode="External"/><Relationship Id="rId20" Type="http://schemas.openxmlformats.org/officeDocument/2006/relationships/hyperlink" Target="http://plants.usda.gov/java/profile?symbol=SPAM" TargetMode="External"/><Relationship Id="rId41" Type="http://schemas.openxmlformats.org/officeDocument/2006/relationships/hyperlink" Target="http://plants.usda.gov/java/profile?symbol=CACO17" TargetMode="External"/><Relationship Id="rId54" Type="http://schemas.openxmlformats.org/officeDocument/2006/relationships/hyperlink" Target="http://plants.usda.gov/java/profile?symbol=ALSU" TargetMode="External"/><Relationship Id="rId62" Type="http://schemas.openxmlformats.org/officeDocument/2006/relationships/hyperlink" Target="http://plants.usda.gov/java/profile?symbol=TRVI" TargetMode="External"/><Relationship Id="rId70" Type="http://schemas.openxmlformats.org/officeDocument/2006/relationships/hyperlink" Target="http://plants.usda.gov/java/profile?symbol=RUHI2" TargetMode="External"/><Relationship Id="rId75" Type="http://schemas.openxmlformats.org/officeDocument/2006/relationships/hyperlink" Target="http://plants.usda.gov/java/profile?symbol=BIAR" TargetMode="External"/><Relationship Id="rId1" Type="http://schemas.openxmlformats.org/officeDocument/2006/relationships/hyperlink" Target="http://plants.usda.gov/java/profile?symbol=PEVI" TargetMode="External"/><Relationship Id="rId6" Type="http://schemas.openxmlformats.org/officeDocument/2006/relationships/hyperlink" Target="http://plants.usda.gov/java/profile?symbol=SYPAP2"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N28"/>
  <sheetViews>
    <sheetView showGridLines="0" tabSelected="1" workbookViewId="0">
      <selection activeCell="G30" sqref="G30"/>
    </sheetView>
  </sheetViews>
  <sheetFormatPr defaultRowHeight="15" x14ac:dyDescent="0.25"/>
  <cols>
    <col min="1" max="1" width="2.5703125" style="52" customWidth="1"/>
  </cols>
  <sheetData>
    <row r="1" spans="1:14" ht="18.75" x14ac:dyDescent="0.3">
      <c r="A1" s="249" t="s">
        <v>797</v>
      </c>
      <c r="B1" s="249"/>
      <c r="C1" s="249"/>
      <c r="D1" s="249"/>
      <c r="E1" s="249"/>
      <c r="F1" s="249"/>
      <c r="G1" s="249"/>
      <c r="H1" s="249"/>
      <c r="I1" s="249"/>
      <c r="J1" s="249"/>
      <c r="K1" s="249"/>
      <c r="L1" s="249"/>
      <c r="M1" s="249"/>
      <c r="N1" s="249"/>
    </row>
    <row r="2" spans="1:14" ht="3.75" customHeight="1" x14ac:dyDescent="0.25">
      <c r="A2" s="54"/>
      <c r="B2" s="54"/>
      <c r="C2" s="54"/>
      <c r="D2" s="54"/>
      <c r="E2" s="54"/>
      <c r="F2" s="54"/>
      <c r="G2" s="54"/>
      <c r="H2" s="54"/>
      <c r="I2" s="54"/>
      <c r="J2" s="54"/>
      <c r="K2" s="54"/>
      <c r="L2" s="54"/>
      <c r="M2" s="54"/>
      <c r="N2" s="54"/>
    </row>
    <row r="3" spans="1:14" ht="15.75" x14ac:dyDescent="0.25">
      <c r="A3" s="55"/>
      <c r="B3" s="56" t="s">
        <v>798</v>
      </c>
      <c r="C3" s="57"/>
      <c r="D3" s="57"/>
      <c r="E3" s="57"/>
      <c r="F3" s="57"/>
      <c r="G3" s="57"/>
      <c r="H3" s="57"/>
      <c r="I3" s="57"/>
      <c r="J3" s="57"/>
      <c r="K3" s="57"/>
      <c r="L3" s="57"/>
      <c r="M3" s="57"/>
      <c r="N3" s="57"/>
    </row>
    <row r="4" spans="1:14" ht="90" customHeight="1" x14ac:dyDescent="0.25">
      <c r="A4" s="250" t="s">
        <v>800</v>
      </c>
      <c r="B4" s="250"/>
      <c r="C4" s="250"/>
      <c r="D4" s="250"/>
      <c r="E4" s="250"/>
      <c r="F4" s="250"/>
      <c r="G4" s="250"/>
      <c r="H4" s="250"/>
      <c r="I4" s="250"/>
      <c r="J4" s="250"/>
      <c r="K4" s="250"/>
      <c r="L4" s="250"/>
      <c r="M4" s="250"/>
      <c r="N4" s="250"/>
    </row>
    <row r="5" spans="1:14" ht="3.75" customHeight="1" x14ac:dyDescent="0.25"/>
    <row r="6" spans="1:14" ht="15.75" x14ac:dyDescent="0.25">
      <c r="A6" s="55"/>
      <c r="B6" s="56" t="s">
        <v>799</v>
      </c>
      <c r="C6" s="57"/>
      <c r="D6" s="57"/>
      <c r="E6" s="57"/>
      <c r="F6" s="57"/>
      <c r="G6" s="57"/>
      <c r="H6" s="57"/>
      <c r="I6" s="57"/>
      <c r="J6" s="57"/>
      <c r="K6" s="57"/>
      <c r="L6" s="57"/>
      <c r="M6" s="57"/>
      <c r="N6" s="57"/>
    </row>
    <row r="7" spans="1:14" ht="3.75" customHeight="1" x14ac:dyDescent="0.25"/>
    <row r="8" spans="1:14" ht="30" customHeight="1" x14ac:dyDescent="0.25">
      <c r="A8" s="53" t="s">
        <v>782</v>
      </c>
      <c r="B8" s="254" t="s">
        <v>783</v>
      </c>
      <c r="C8" s="254"/>
      <c r="D8" s="254"/>
      <c r="E8" s="254"/>
      <c r="F8" s="254"/>
      <c r="G8" s="254"/>
      <c r="H8" s="254"/>
      <c r="I8" s="254"/>
      <c r="J8" s="254"/>
      <c r="K8" s="254"/>
      <c r="L8" s="254"/>
      <c r="M8" s="254"/>
      <c r="N8" s="254"/>
    </row>
    <row r="9" spans="1:14" ht="3.75" customHeight="1" x14ac:dyDescent="0.25">
      <c r="A9" s="53"/>
    </row>
    <row r="10" spans="1:14" x14ac:dyDescent="0.25">
      <c r="A10" s="53" t="s">
        <v>784</v>
      </c>
      <c r="B10" s="252" t="s">
        <v>785</v>
      </c>
      <c r="C10" s="252"/>
      <c r="D10" s="252"/>
      <c r="E10" s="252"/>
      <c r="F10" s="252"/>
      <c r="G10" s="252"/>
      <c r="H10" s="252"/>
      <c r="I10" s="252"/>
      <c r="J10" s="252"/>
      <c r="K10" s="252"/>
      <c r="L10" s="252"/>
      <c r="M10" s="252"/>
      <c r="N10" s="252"/>
    </row>
    <row r="11" spans="1:14" ht="3.75" customHeight="1" x14ac:dyDescent="0.25">
      <c r="A11" s="53"/>
    </row>
    <row r="12" spans="1:14" x14ac:dyDescent="0.25">
      <c r="A12" s="53" t="s">
        <v>786</v>
      </c>
      <c r="B12" s="252" t="s">
        <v>787</v>
      </c>
      <c r="C12" s="252"/>
      <c r="D12" s="252"/>
      <c r="E12" s="252"/>
      <c r="F12" s="252"/>
      <c r="G12" s="252"/>
      <c r="H12" s="252"/>
      <c r="I12" s="252"/>
      <c r="J12" s="252"/>
      <c r="K12" s="252"/>
      <c r="L12" s="252"/>
      <c r="M12" s="252"/>
      <c r="N12" s="252"/>
    </row>
    <row r="13" spans="1:14" ht="3.75" customHeight="1" x14ac:dyDescent="0.25">
      <c r="A13" s="53"/>
    </row>
    <row r="14" spans="1:14" ht="45" customHeight="1" x14ac:dyDescent="0.25">
      <c r="A14" s="53" t="s">
        <v>788</v>
      </c>
      <c r="B14" s="255" t="s">
        <v>790</v>
      </c>
      <c r="C14" s="255"/>
      <c r="D14" s="255"/>
      <c r="E14" s="255"/>
      <c r="F14" s="255"/>
      <c r="G14" s="255"/>
      <c r="H14" s="255"/>
      <c r="I14" s="255"/>
      <c r="J14" s="255"/>
      <c r="K14" s="255"/>
      <c r="L14" s="255"/>
      <c r="M14" s="255"/>
      <c r="N14" s="255"/>
    </row>
    <row r="15" spans="1:14" ht="3.75" customHeight="1" x14ac:dyDescent="0.25">
      <c r="A15" s="53"/>
    </row>
    <row r="16" spans="1:14" ht="15.75" customHeight="1" x14ac:dyDescent="0.25">
      <c r="A16" s="53" t="s">
        <v>789</v>
      </c>
      <c r="B16" s="251" t="s">
        <v>791</v>
      </c>
      <c r="C16" s="251"/>
      <c r="D16" s="251"/>
      <c r="E16" s="251"/>
      <c r="F16" s="251"/>
      <c r="G16" s="251"/>
      <c r="H16" s="251"/>
      <c r="I16" s="251"/>
      <c r="J16" s="251"/>
      <c r="K16" s="251"/>
      <c r="L16" s="251"/>
      <c r="M16" s="251"/>
      <c r="N16" s="251"/>
    </row>
    <row r="17" spans="1:14" ht="3.75" customHeight="1" x14ac:dyDescent="0.25"/>
    <row r="18" spans="1:14" ht="15.75" x14ac:dyDescent="0.25">
      <c r="A18" s="55"/>
      <c r="B18" s="56" t="s">
        <v>792</v>
      </c>
      <c r="C18" s="57"/>
      <c r="D18" s="57"/>
      <c r="E18" s="57"/>
      <c r="F18" s="57"/>
      <c r="G18" s="57"/>
      <c r="H18" s="57"/>
      <c r="I18" s="57"/>
      <c r="J18" s="57"/>
      <c r="K18" s="57"/>
      <c r="L18" s="57"/>
      <c r="M18" s="57"/>
      <c r="N18" s="57"/>
    </row>
    <row r="19" spans="1:14" ht="3.75" customHeight="1" x14ac:dyDescent="0.25"/>
    <row r="20" spans="1:14" x14ac:dyDescent="0.25">
      <c r="A20" s="53" t="s">
        <v>795</v>
      </c>
      <c r="B20" s="252" t="s">
        <v>793</v>
      </c>
      <c r="C20" s="252"/>
      <c r="D20" s="252"/>
      <c r="E20" s="252"/>
      <c r="F20" s="252"/>
      <c r="G20" s="252"/>
      <c r="H20" s="252"/>
      <c r="I20" s="252"/>
      <c r="J20" s="252"/>
      <c r="K20" s="252"/>
      <c r="L20" s="252"/>
      <c r="M20" s="252"/>
      <c r="N20" s="252"/>
    </row>
    <row r="21" spans="1:14" ht="3.75" customHeight="1" x14ac:dyDescent="0.25">
      <c r="A21" s="53"/>
    </row>
    <row r="22" spans="1:14" ht="42.75" customHeight="1" x14ac:dyDescent="0.25">
      <c r="A22" s="53" t="s">
        <v>795</v>
      </c>
      <c r="B22" s="253" t="s">
        <v>831</v>
      </c>
      <c r="C22" s="253"/>
      <c r="D22" s="253"/>
      <c r="E22" s="253"/>
      <c r="F22" s="253"/>
      <c r="G22" s="253"/>
      <c r="H22" s="253"/>
      <c r="I22" s="253"/>
      <c r="J22" s="253"/>
      <c r="K22" s="253"/>
      <c r="L22" s="253"/>
      <c r="M22" s="253"/>
      <c r="N22" s="253"/>
    </row>
    <row r="23" spans="1:14" ht="3.75" customHeight="1" x14ac:dyDescent="0.25">
      <c r="A23" s="53"/>
    </row>
    <row r="24" spans="1:14" ht="60" customHeight="1" x14ac:dyDescent="0.25">
      <c r="A24" s="53" t="s">
        <v>795</v>
      </c>
      <c r="B24" s="253" t="s">
        <v>796</v>
      </c>
      <c r="C24" s="253"/>
      <c r="D24" s="253"/>
      <c r="E24" s="253"/>
      <c r="F24" s="253"/>
      <c r="G24" s="253"/>
      <c r="H24" s="253"/>
      <c r="I24" s="253"/>
      <c r="J24" s="253"/>
      <c r="K24" s="253"/>
      <c r="L24" s="253"/>
      <c r="M24" s="253"/>
      <c r="N24" s="253"/>
    </row>
    <row r="25" spans="1:14" ht="3.75" customHeight="1" x14ac:dyDescent="0.25">
      <c r="A25" s="53"/>
    </row>
    <row r="26" spans="1:14" ht="30" customHeight="1" x14ac:dyDescent="0.25">
      <c r="A26" s="53" t="s">
        <v>795</v>
      </c>
      <c r="B26" s="253" t="s">
        <v>794</v>
      </c>
      <c r="C26" s="253"/>
      <c r="D26" s="253"/>
      <c r="E26" s="253"/>
      <c r="F26" s="253"/>
      <c r="G26" s="253"/>
      <c r="H26" s="253"/>
      <c r="I26" s="253"/>
      <c r="J26" s="253"/>
      <c r="K26" s="253"/>
      <c r="L26" s="253"/>
      <c r="M26" s="253"/>
      <c r="N26" s="253"/>
    </row>
    <row r="27" spans="1:14" ht="3.75" customHeight="1" x14ac:dyDescent="0.25">
      <c r="A27" s="53"/>
    </row>
    <row r="28" spans="1:14" x14ac:dyDescent="0.25">
      <c r="A28" s="53"/>
      <c r="B28" s="252"/>
      <c r="C28" s="252"/>
      <c r="D28" s="252"/>
      <c r="E28" s="252"/>
      <c r="F28" s="252"/>
      <c r="G28" s="252"/>
      <c r="H28" s="252"/>
      <c r="I28" s="252"/>
      <c r="J28" s="252"/>
      <c r="K28" s="252"/>
      <c r="L28" s="252"/>
      <c r="M28" s="252"/>
      <c r="N28" s="252"/>
    </row>
  </sheetData>
  <sheetProtection algorithmName="SHA-512" hashValue="K42xLbONhuvCBVqPRb233jjOIZ4QAq0qUx1NEDOTRjx3DLCy8AJo8AlAbkszVdFzeuhvn0uUgMS5OmGJTwBJiw==" saltValue="alBXsm1f7cBq+mumRD8wxA==" spinCount="100000" sheet="1" objects="1" scenarios="1"/>
  <mergeCells count="12">
    <mergeCell ref="B24:N24"/>
    <mergeCell ref="B26:N26"/>
    <mergeCell ref="B28:N28"/>
    <mergeCell ref="B8:N8"/>
    <mergeCell ref="B10:N10"/>
    <mergeCell ref="B12:N12"/>
    <mergeCell ref="B14:N14"/>
    <mergeCell ref="A1:N1"/>
    <mergeCell ref="A4:N4"/>
    <mergeCell ref="B16:N16"/>
    <mergeCell ref="B20:N20"/>
    <mergeCell ref="B22:N22"/>
  </mergeCell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T108"/>
  <sheetViews>
    <sheetView topLeftCell="C1" workbookViewId="0">
      <selection activeCell="N2" sqref="N2:N14"/>
    </sheetView>
  </sheetViews>
  <sheetFormatPr defaultRowHeight="15" x14ac:dyDescent="0.25"/>
  <cols>
    <col min="4" max="4" width="9.140625" style="43"/>
    <col min="8" max="8" width="9.140625" style="43" customWidth="1"/>
    <col min="12" max="12" width="9.140625" style="43" customWidth="1"/>
    <col min="16" max="16" width="9.140625" style="43" customWidth="1"/>
    <col min="20" max="20" width="9.140625" style="43"/>
  </cols>
  <sheetData>
    <row r="1" spans="1:20" x14ac:dyDescent="0.25">
      <c r="A1" t="s">
        <v>732</v>
      </c>
      <c r="B1" t="s">
        <v>733</v>
      </c>
      <c r="C1" t="s">
        <v>734</v>
      </c>
      <c r="D1" s="43" t="s">
        <v>735</v>
      </c>
      <c r="E1" t="s">
        <v>736</v>
      </c>
      <c r="F1" t="s">
        <v>737</v>
      </c>
      <c r="G1" t="s">
        <v>738</v>
      </c>
      <c r="H1" s="43" t="s">
        <v>739</v>
      </c>
      <c r="I1" t="s">
        <v>740</v>
      </c>
      <c r="J1" t="s">
        <v>741</v>
      </c>
      <c r="K1" t="s">
        <v>742</v>
      </c>
      <c r="L1" s="43" t="s">
        <v>743</v>
      </c>
      <c r="M1" t="s">
        <v>744</v>
      </c>
      <c r="N1" t="s">
        <v>745</v>
      </c>
      <c r="O1" t="s">
        <v>746</v>
      </c>
      <c r="P1" s="43" t="s">
        <v>747</v>
      </c>
      <c r="Q1" t="s">
        <v>748</v>
      </c>
      <c r="R1" t="s">
        <v>749</v>
      </c>
      <c r="S1" t="s">
        <v>750</v>
      </c>
      <c r="T1" s="43" t="s">
        <v>751</v>
      </c>
    </row>
    <row r="2" spans="1:20" x14ac:dyDescent="0.25">
      <c r="A2" t="s">
        <v>435</v>
      </c>
      <c r="B2" t="s">
        <v>729</v>
      </c>
      <c r="C2" t="s">
        <v>731</v>
      </c>
      <c r="D2" s="43" t="s">
        <v>729</v>
      </c>
      <c r="E2" t="s">
        <v>433</v>
      </c>
      <c r="F2" t="s">
        <v>463</v>
      </c>
      <c r="G2" t="s">
        <v>731</v>
      </c>
      <c r="H2" s="43" t="s">
        <v>729</v>
      </c>
      <c r="I2" t="s">
        <v>433</v>
      </c>
      <c r="J2" t="s">
        <v>455</v>
      </c>
      <c r="K2" t="s">
        <v>469</v>
      </c>
      <c r="L2" s="43" t="s">
        <v>566</v>
      </c>
      <c r="M2" s="40" t="s">
        <v>433</v>
      </c>
      <c r="N2" s="40" t="s">
        <v>455</v>
      </c>
      <c r="O2" s="40" t="s">
        <v>469</v>
      </c>
      <c r="P2" s="48" t="s">
        <v>566</v>
      </c>
      <c r="Q2" t="s">
        <v>433</v>
      </c>
      <c r="R2" t="s">
        <v>455</v>
      </c>
      <c r="S2" t="s">
        <v>472</v>
      </c>
      <c r="T2" t="s">
        <v>566</v>
      </c>
    </row>
    <row r="3" spans="1:20" x14ac:dyDescent="0.25">
      <c r="A3" t="s">
        <v>440</v>
      </c>
      <c r="C3" t="s">
        <v>471</v>
      </c>
      <c r="E3" t="s">
        <v>434</v>
      </c>
      <c r="F3" t="s">
        <v>467</v>
      </c>
      <c r="G3" t="s">
        <v>471</v>
      </c>
      <c r="I3" t="s">
        <v>434</v>
      </c>
      <c r="J3" t="s">
        <v>456</v>
      </c>
      <c r="K3" t="s">
        <v>731</v>
      </c>
      <c r="M3" s="40" t="s">
        <v>434</v>
      </c>
      <c r="N3" s="40" t="s">
        <v>456</v>
      </c>
      <c r="O3" s="49" t="s">
        <v>731</v>
      </c>
      <c r="P3" s="48" t="s">
        <v>567</v>
      </c>
      <c r="Q3" t="s">
        <v>434</v>
      </c>
      <c r="R3" t="s">
        <v>456</v>
      </c>
      <c r="S3" t="s">
        <v>491</v>
      </c>
      <c r="T3" t="s">
        <v>567</v>
      </c>
    </row>
    <row r="4" spans="1:20" x14ac:dyDescent="0.25">
      <c r="A4" t="s">
        <v>447</v>
      </c>
      <c r="C4" t="s">
        <v>478</v>
      </c>
      <c r="E4" t="s">
        <v>435</v>
      </c>
      <c r="G4" t="s">
        <v>473</v>
      </c>
      <c r="I4" t="s">
        <v>435</v>
      </c>
      <c r="J4" t="s">
        <v>457</v>
      </c>
      <c r="K4" t="s">
        <v>472</v>
      </c>
      <c r="M4" s="40" t="s">
        <v>436</v>
      </c>
      <c r="N4" s="40" t="s">
        <v>457</v>
      </c>
      <c r="O4" s="40" t="s">
        <v>472</v>
      </c>
      <c r="P4" s="48" t="s">
        <v>568</v>
      </c>
      <c r="Q4" t="s">
        <v>436</v>
      </c>
      <c r="R4" t="s">
        <v>457</v>
      </c>
      <c r="S4" t="s">
        <v>497</v>
      </c>
      <c r="T4" t="s">
        <v>568</v>
      </c>
    </row>
    <row r="5" spans="1:20" x14ac:dyDescent="0.25">
      <c r="A5" t="s">
        <v>449</v>
      </c>
      <c r="C5" t="s">
        <v>488</v>
      </c>
      <c r="E5" t="s">
        <v>440</v>
      </c>
      <c r="G5" t="s">
        <v>475</v>
      </c>
      <c r="I5" t="s">
        <v>436</v>
      </c>
      <c r="J5" t="s">
        <v>458</v>
      </c>
      <c r="K5" t="s">
        <v>473</v>
      </c>
      <c r="M5" s="40" t="s">
        <v>437</v>
      </c>
      <c r="N5" s="40" t="s">
        <v>458</v>
      </c>
      <c r="O5" s="40" t="s">
        <v>474</v>
      </c>
      <c r="P5" s="48" t="s">
        <v>569</v>
      </c>
      <c r="Q5" t="s">
        <v>437</v>
      </c>
      <c r="R5" t="s">
        <v>458</v>
      </c>
      <c r="S5" t="s">
        <v>514</v>
      </c>
      <c r="T5" t="s">
        <v>569</v>
      </c>
    </row>
    <row r="6" spans="1:20" x14ac:dyDescent="0.25">
      <c r="C6" t="s">
        <v>489</v>
      </c>
      <c r="E6" t="s">
        <v>444</v>
      </c>
      <c r="G6" t="s">
        <v>478</v>
      </c>
      <c r="I6" t="s">
        <v>437</v>
      </c>
      <c r="J6" t="s">
        <v>459</v>
      </c>
      <c r="K6" t="s">
        <v>474</v>
      </c>
      <c r="M6" s="40" t="s">
        <v>438</v>
      </c>
      <c r="N6" s="40" t="s">
        <v>459</v>
      </c>
      <c r="O6" s="40" t="s">
        <v>475</v>
      </c>
      <c r="P6" s="48" t="s">
        <v>570</v>
      </c>
      <c r="Q6" t="s">
        <v>438</v>
      </c>
      <c r="R6" t="s">
        <v>460</v>
      </c>
      <c r="S6" t="s">
        <v>519</v>
      </c>
      <c r="T6" t="s">
        <v>570</v>
      </c>
    </row>
    <row r="7" spans="1:20" x14ac:dyDescent="0.25">
      <c r="C7" t="s">
        <v>495</v>
      </c>
      <c r="E7" t="s">
        <v>446</v>
      </c>
      <c r="G7" t="s">
        <v>480</v>
      </c>
      <c r="I7" t="s">
        <v>438</v>
      </c>
      <c r="J7" t="s">
        <v>460</v>
      </c>
      <c r="K7" t="s">
        <v>475</v>
      </c>
      <c r="M7" s="40" t="s">
        <v>440</v>
      </c>
      <c r="N7" s="40" t="s">
        <v>460</v>
      </c>
      <c r="O7" s="40" t="s">
        <v>478</v>
      </c>
      <c r="P7" s="48" t="s">
        <v>572</v>
      </c>
      <c r="Q7" t="s">
        <v>442</v>
      </c>
      <c r="R7" t="s">
        <v>461</v>
      </c>
      <c r="S7" t="s">
        <v>528</v>
      </c>
      <c r="T7" t="s">
        <v>572</v>
      </c>
    </row>
    <row r="8" spans="1:20" x14ac:dyDescent="0.25">
      <c r="C8" t="s">
        <v>496</v>
      </c>
      <c r="E8" t="s">
        <v>447</v>
      </c>
      <c r="G8" t="s">
        <v>483</v>
      </c>
      <c r="I8" t="s">
        <v>440</v>
      </c>
      <c r="J8" t="s">
        <v>461</v>
      </c>
      <c r="K8" t="s">
        <v>478</v>
      </c>
      <c r="M8" s="40" t="s">
        <v>442</v>
      </c>
      <c r="N8" s="40" t="s">
        <v>461</v>
      </c>
      <c r="O8" s="40" t="s">
        <v>480</v>
      </c>
      <c r="P8" s="48" t="s">
        <v>573</v>
      </c>
      <c r="Q8" t="s">
        <v>448</v>
      </c>
      <c r="R8" t="s">
        <v>462</v>
      </c>
      <c r="S8" t="s">
        <v>532</v>
      </c>
      <c r="T8" t="s">
        <v>573</v>
      </c>
    </row>
    <row r="9" spans="1:20" x14ac:dyDescent="0.25">
      <c r="C9" t="s">
        <v>498</v>
      </c>
      <c r="E9" t="s">
        <v>449</v>
      </c>
      <c r="G9" t="s">
        <v>486</v>
      </c>
      <c r="I9" t="s">
        <v>442</v>
      </c>
      <c r="J9" t="s">
        <v>462</v>
      </c>
      <c r="K9" t="s">
        <v>480</v>
      </c>
      <c r="M9" s="40" t="s">
        <v>443</v>
      </c>
      <c r="N9" s="40" t="s">
        <v>462</v>
      </c>
      <c r="O9" s="40" t="s">
        <v>481</v>
      </c>
      <c r="Q9" t="s">
        <v>449</v>
      </c>
      <c r="R9" t="s">
        <v>464</v>
      </c>
      <c r="S9" t="s">
        <v>536</v>
      </c>
    </row>
    <row r="10" spans="1:20" x14ac:dyDescent="0.25">
      <c r="C10" t="s">
        <v>499</v>
      </c>
      <c r="E10" t="s">
        <v>452</v>
      </c>
      <c r="G10" t="s">
        <v>487</v>
      </c>
      <c r="I10" t="s">
        <v>443</v>
      </c>
      <c r="J10" t="s">
        <v>463</v>
      </c>
      <c r="K10" t="s">
        <v>481</v>
      </c>
      <c r="M10" s="40" t="s">
        <v>444</v>
      </c>
      <c r="N10" s="40" t="s">
        <v>463</v>
      </c>
      <c r="O10" s="40" t="s">
        <v>482</v>
      </c>
      <c r="S10" t="s">
        <v>542</v>
      </c>
    </row>
    <row r="11" spans="1:20" x14ac:dyDescent="0.25">
      <c r="C11" t="s">
        <v>509</v>
      </c>
      <c r="E11" t="s">
        <v>453</v>
      </c>
      <c r="G11" t="s">
        <v>488</v>
      </c>
      <c r="I11" t="s">
        <v>444</v>
      </c>
      <c r="J11" t="s">
        <v>464</v>
      </c>
      <c r="K11" t="s">
        <v>482</v>
      </c>
      <c r="M11" s="40" t="s">
        <v>446</v>
      </c>
      <c r="N11" s="40" t="s">
        <v>464</v>
      </c>
      <c r="O11" s="40" t="s">
        <v>483</v>
      </c>
      <c r="S11" t="s">
        <v>543</v>
      </c>
    </row>
    <row r="12" spans="1:20" x14ac:dyDescent="0.25">
      <c r="C12" t="s">
        <v>513</v>
      </c>
      <c r="G12" t="s">
        <v>489</v>
      </c>
      <c r="I12" t="s">
        <v>446</v>
      </c>
      <c r="J12" t="s">
        <v>465</v>
      </c>
      <c r="K12" t="s">
        <v>483</v>
      </c>
      <c r="M12" s="40" t="s">
        <v>447</v>
      </c>
      <c r="N12" s="40" t="s">
        <v>465</v>
      </c>
      <c r="O12" s="40" t="s">
        <v>485</v>
      </c>
    </row>
    <row r="13" spans="1:20" x14ac:dyDescent="0.25">
      <c r="C13" t="s">
        <v>516</v>
      </c>
      <c r="G13" t="s">
        <v>492</v>
      </c>
      <c r="I13" t="s">
        <v>447</v>
      </c>
      <c r="J13" t="s">
        <v>466</v>
      </c>
      <c r="K13" t="s">
        <v>485</v>
      </c>
      <c r="M13" s="40" t="s">
        <v>448</v>
      </c>
      <c r="N13" s="40" t="s">
        <v>466</v>
      </c>
      <c r="O13" s="40" t="s">
        <v>489</v>
      </c>
    </row>
    <row r="14" spans="1:20" x14ac:dyDescent="0.25">
      <c r="C14" t="s">
        <v>522</v>
      </c>
      <c r="G14" t="s">
        <v>493</v>
      </c>
      <c r="I14" t="s">
        <v>448</v>
      </c>
      <c r="J14" t="s">
        <v>467</v>
      </c>
      <c r="K14" t="s">
        <v>486</v>
      </c>
      <c r="M14" s="40" t="s">
        <v>449</v>
      </c>
      <c r="N14" s="40" t="s">
        <v>467</v>
      </c>
      <c r="O14" s="40" t="s">
        <v>491</v>
      </c>
    </row>
    <row r="15" spans="1:20" x14ac:dyDescent="0.25">
      <c r="C15" t="s">
        <v>526</v>
      </c>
      <c r="G15" t="s">
        <v>495</v>
      </c>
      <c r="I15" t="s">
        <v>449</v>
      </c>
      <c r="K15" t="s">
        <v>487</v>
      </c>
      <c r="M15" s="40" t="s">
        <v>450</v>
      </c>
      <c r="O15" s="40" t="s">
        <v>492</v>
      </c>
    </row>
    <row r="16" spans="1:20" x14ac:dyDescent="0.25">
      <c r="C16" t="s">
        <v>527</v>
      </c>
      <c r="G16" t="s">
        <v>496</v>
      </c>
      <c r="I16" t="s">
        <v>450</v>
      </c>
      <c r="K16" t="s">
        <v>488</v>
      </c>
      <c r="M16" s="40" t="s">
        <v>451</v>
      </c>
      <c r="O16" s="40" t="s">
        <v>493</v>
      </c>
    </row>
    <row r="17" spans="3:15" x14ac:dyDescent="0.25">
      <c r="C17" t="s">
        <v>529</v>
      </c>
      <c r="G17" t="s">
        <v>498</v>
      </c>
      <c r="I17" t="s">
        <v>451</v>
      </c>
      <c r="K17" t="s">
        <v>489</v>
      </c>
      <c r="M17" s="40" t="s">
        <v>452</v>
      </c>
      <c r="O17" s="40" t="s">
        <v>494</v>
      </c>
    </row>
    <row r="18" spans="3:15" x14ac:dyDescent="0.25">
      <c r="C18" t="s">
        <v>531</v>
      </c>
      <c r="G18" t="s">
        <v>499</v>
      </c>
      <c r="I18" t="s">
        <v>452</v>
      </c>
      <c r="K18" t="s">
        <v>491</v>
      </c>
      <c r="M18" s="40" t="s">
        <v>453</v>
      </c>
      <c r="O18" s="40" t="s">
        <v>497</v>
      </c>
    </row>
    <row r="19" spans="3:15" x14ac:dyDescent="0.25">
      <c r="C19" t="s">
        <v>538</v>
      </c>
      <c r="G19" t="s">
        <v>506</v>
      </c>
      <c r="I19" t="s">
        <v>453</v>
      </c>
      <c r="K19" t="s">
        <v>492</v>
      </c>
      <c r="M19" s="47"/>
      <c r="O19" s="40" t="s">
        <v>500</v>
      </c>
    </row>
    <row r="20" spans="3:15" x14ac:dyDescent="0.25">
      <c r="C20" t="s">
        <v>539</v>
      </c>
      <c r="G20" t="s">
        <v>509</v>
      </c>
      <c r="K20" t="s">
        <v>493</v>
      </c>
      <c r="M20" s="47"/>
      <c r="O20" s="40" t="s">
        <v>501</v>
      </c>
    </row>
    <row r="21" spans="3:15" x14ac:dyDescent="0.25">
      <c r="C21" t="s">
        <v>545</v>
      </c>
      <c r="G21" t="s">
        <v>510</v>
      </c>
      <c r="K21" t="s">
        <v>494</v>
      </c>
      <c r="M21" s="47"/>
      <c r="O21" s="40" t="s">
        <v>502</v>
      </c>
    </row>
    <row r="22" spans="3:15" x14ac:dyDescent="0.25">
      <c r="C22" t="s">
        <v>546</v>
      </c>
      <c r="G22" t="s">
        <v>511</v>
      </c>
      <c r="K22" t="s">
        <v>497</v>
      </c>
      <c r="M22" s="47"/>
      <c r="O22" s="40" t="s">
        <v>503</v>
      </c>
    </row>
    <row r="23" spans="3:15" x14ac:dyDescent="0.25">
      <c r="C23" t="s">
        <v>554</v>
      </c>
      <c r="G23" t="s">
        <v>513</v>
      </c>
      <c r="K23" t="s">
        <v>500</v>
      </c>
      <c r="M23" s="47"/>
      <c r="O23" s="40" t="s">
        <v>504</v>
      </c>
    </row>
    <row r="24" spans="3:15" x14ac:dyDescent="0.25">
      <c r="C24" t="s">
        <v>560</v>
      </c>
      <c r="G24" t="s">
        <v>516</v>
      </c>
      <c r="K24" t="s">
        <v>501</v>
      </c>
      <c r="M24" s="47"/>
      <c r="O24" s="40" t="s">
        <v>505</v>
      </c>
    </row>
    <row r="25" spans="3:15" x14ac:dyDescent="0.25">
      <c r="C25" t="s">
        <v>561</v>
      </c>
      <c r="G25" t="s">
        <v>521</v>
      </c>
      <c r="K25" t="s">
        <v>502</v>
      </c>
      <c r="M25" s="47"/>
      <c r="O25" s="40" t="s">
        <v>506</v>
      </c>
    </row>
    <row r="26" spans="3:15" x14ac:dyDescent="0.25">
      <c r="C26" t="s">
        <v>562</v>
      </c>
      <c r="G26" t="s">
        <v>522</v>
      </c>
      <c r="K26" t="s">
        <v>503</v>
      </c>
      <c r="M26" s="47"/>
      <c r="O26" s="40" t="s">
        <v>507</v>
      </c>
    </row>
    <row r="27" spans="3:15" x14ac:dyDescent="0.25">
      <c r="G27" t="s">
        <v>524</v>
      </c>
      <c r="K27" t="s">
        <v>504</v>
      </c>
      <c r="M27" s="47"/>
      <c r="O27" s="40" t="s">
        <v>508</v>
      </c>
    </row>
    <row r="28" spans="3:15" x14ac:dyDescent="0.25">
      <c r="G28" t="s">
        <v>526</v>
      </c>
      <c r="K28" t="s">
        <v>505</v>
      </c>
      <c r="M28" s="47"/>
      <c r="O28" s="40" t="s">
        <v>510</v>
      </c>
    </row>
    <row r="29" spans="3:15" x14ac:dyDescent="0.25">
      <c r="G29" t="s">
        <v>527</v>
      </c>
      <c r="K29" t="s">
        <v>506</v>
      </c>
      <c r="M29" s="47"/>
      <c r="O29" s="40" t="s">
        <v>511</v>
      </c>
    </row>
    <row r="30" spans="3:15" x14ac:dyDescent="0.25">
      <c r="G30" t="s">
        <v>529</v>
      </c>
      <c r="K30" t="s">
        <v>507</v>
      </c>
      <c r="M30" s="47"/>
      <c r="O30" s="40" t="s">
        <v>512</v>
      </c>
    </row>
    <row r="31" spans="3:15" x14ac:dyDescent="0.25">
      <c r="G31" t="s">
        <v>531</v>
      </c>
      <c r="K31" t="s">
        <v>508</v>
      </c>
      <c r="M31" s="47"/>
      <c r="O31" s="40" t="s">
        <v>513</v>
      </c>
    </row>
    <row r="32" spans="3:15" x14ac:dyDescent="0.25">
      <c r="G32" t="s">
        <v>533</v>
      </c>
      <c r="K32" t="s">
        <v>510</v>
      </c>
      <c r="M32" s="47"/>
      <c r="O32" s="40" t="s">
        <v>514</v>
      </c>
    </row>
    <row r="33" spans="7:15" x14ac:dyDescent="0.25">
      <c r="G33" t="s">
        <v>537</v>
      </c>
      <c r="K33" t="s">
        <v>511</v>
      </c>
      <c r="M33" s="47"/>
      <c r="O33" s="40" t="s">
        <v>515</v>
      </c>
    </row>
    <row r="34" spans="7:15" x14ac:dyDescent="0.25">
      <c r="G34" t="s">
        <v>538</v>
      </c>
      <c r="K34" t="s">
        <v>512</v>
      </c>
      <c r="M34" s="47"/>
      <c r="O34" s="40" t="s">
        <v>517</v>
      </c>
    </row>
    <row r="35" spans="7:15" x14ac:dyDescent="0.25">
      <c r="G35" t="s">
        <v>539</v>
      </c>
      <c r="K35" t="s">
        <v>513</v>
      </c>
      <c r="M35" s="47"/>
      <c r="O35" s="40" t="s">
        <v>518</v>
      </c>
    </row>
    <row r="36" spans="7:15" x14ac:dyDescent="0.25">
      <c r="G36" t="s">
        <v>545</v>
      </c>
      <c r="K36" t="s">
        <v>514</v>
      </c>
      <c r="M36" s="47"/>
      <c r="O36" s="40" t="s">
        <v>519</v>
      </c>
    </row>
    <row r="37" spans="7:15" x14ac:dyDescent="0.25">
      <c r="G37" t="s">
        <v>546</v>
      </c>
      <c r="K37" t="s">
        <v>515</v>
      </c>
      <c r="M37" s="47"/>
      <c r="O37" s="40" t="s">
        <v>520</v>
      </c>
    </row>
    <row r="38" spans="7:15" x14ac:dyDescent="0.25">
      <c r="G38" t="s">
        <v>548</v>
      </c>
      <c r="K38" t="s">
        <v>517</v>
      </c>
      <c r="M38" s="47"/>
      <c r="O38" s="40" t="s">
        <v>521</v>
      </c>
    </row>
    <row r="39" spans="7:15" x14ac:dyDescent="0.25">
      <c r="G39" t="s">
        <v>549</v>
      </c>
      <c r="K39" t="s">
        <v>518</v>
      </c>
      <c r="M39" s="47"/>
      <c r="O39" s="40" t="s">
        <v>523</v>
      </c>
    </row>
    <row r="40" spans="7:15" x14ac:dyDescent="0.25">
      <c r="G40" t="s">
        <v>552</v>
      </c>
      <c r="K40" t="s">
        <v>519</v>
      </c>
      <c r="M40" s="47"/>
      <c r="O40" s="40" t="s">
        <v>524</v>
      </c>
    </row>
    <row r="41" spans="7:15" x14ac:dyDescent="0.25">
      <c r="G41" t="s">
        <v>554</v>
      </c>
      <c r="K41" t="s">
        <v>520</v>
      </c>
      <c r="M41" s="47"/>
      <c r="O41" s="40" t="s">
        <v>526</v>
      </c>
    </row>
    <row r="42" spans="7:15" x14ac:dyDescent="0.25">
      <c r="G42" t="s">
        <v>556</v>
      </c>
      <c r="K42" t="s">
        <v>521</v>
      </c>
      <c r="M42" s="47"/>
      <c r="O42" s="40" t="s">
        <v>528</v>
      </c>
    </row>
    <row r="43" spans="7:15" x14ac:dyDescent="0.25">
      <c r="G43" t="s">
        <v>560</v>
      </c>
      <c r="K43" t="s">
        <v>523</v>
      </c>
      <c r="M43" s="47"/>
      <c r="O43" s="40" t="s">
        <v>530</v>
      </c>
    </row>
    <row r="44" spans="7:15" x14ac:dyDescent="0.25">
      <c r="G44" t="s">
        <v>561</v>
      </c>
      <c r="K44" t="s">
        <v>524</v>
      </c>
      <c r="M44" s="47"/>
      <c r="O44" s="40" t="s">
        <v>532</v>
      </c>
    </row>
    <row r="45" spans="7:15" x14ac:dyDescent="0.25">
      <c r="G45" t="s">
        <v>562</v>
      </c>
      <c r="K45" t="s">
        <v>526</v>
      </c>
      <c r="M45" s="47"/>
      <c r="O45" s="40" t="s">
        <v>533</v>
      </c>
    </row>
    <row r="46" spans="7:15" x14ac:dyDescent="0.25">
      <c r="G46" t="s">
        <v>563</v>
      </c>
      <c r="K46" t="s">
        <v>528</v>
      </c>
      <c r="M46" s="47"/>
      <c r="O46" s="40" t="s">
        <v>534</v>
      </c>
    </row>
    <row r="47" spans="7:15" x14ac:dyDescent="0.25">
      <c r="K47" t="s">
        <v>530</v>
      </c>
      <c r="M47" s="47"/>
      <c r="O47" s="40" t="s">
        <v>535</v>
      </c>
    </row>
    <row r="48" spans="7:15" x14ac:dyDescent="0.25">
      <c r="K48" t="s">
        <v>532</v>
      </c>
      <c r="M48" s="47"/>
      <c r="O48" s="40" t="s">
        <v>536</v>
      </c>
    </row>
    <row r="49" spans="11:15" x14ac:dyDescent="0.25">
      <c r="K49" t="s">
        <v>533</v>
      </c>
      <c r="M49" s="47"/>
      <c r="O49" s="40" t="s">
        <v>537</v>
      </c>
    </row>
    <row r="50" spans="11:15" x14ac:dyDescent="0.25">
      <c r="K50" t="s">
        <v>534</v>
      </c>
      <c r="M50" s="47"/>
      <c r="O50" s="40" t="s">
        <v>540</v>
      </c>
    </row>
    <row r="51" spans="11:15" x14ac:dyDescent="0.25">
      <c r="K51" t="s">
        <v>535</v>
      </c>
      <c r="M51" s="47"/>
      <c r="O51" s="40" t="s">
        <v>541</v>
      </c>
    </row>
    <row r="52" spans="11:15" x14ac:dyDescent="0.25">
      <c r="K52" t="s">
        <v>536</v>
      </c>
      <c r="M52" s="47"/>
      <c r="O52" s="40" t="s">
        <v>542</v>
      </c>
    </row>
    <row r="53" spans="11:15" x14ac:dyDescent="0.25">
      <c r="K53" t="s">
        <v>537</v>
      </c>
      <c r="M53" s="47"/>
      <c r="O53" s="40" t="s">
        <v>543</v>
      </c>
    </row>
    <row r="54" spans="11:15" x14ac:dyDescent="0.25">
      <c r="K54" t="s">
        <v>540</v>
      </c>
      <c r="M54" s="47"/>
      <c r="O54" s="40" t="s">
        <v>544</v>
      </c>
    </row>
    <row r="55" spans="11:15" x14ac:dyDescent="0.25">
      <c r="K55" t="s">
        <v>541</v>
      </c>
      <c r="M55" s="47"/>
      <c r="O55" s="40" t="s">
        <v>545</v>
      </c>
    </row>
    <row r="56" spans="11:15" x14ac:dyDescent="0.25">
      <c r="K56" t="s">
        <v>542</v>
      </c>
      <c r="M56" s="47"/>
      <c r="O56" s="40" t="s">
        <v>547</v>
      </c>
    </row>
    <row r="57" spans="11:15" x14ac:dyDescent="0.25">
      <c r="K57" t="s">
        <v>543</v>
      </c>
      <c r="M57" s="47"/>
      <c r="O57" s="40" t="s">
        <v>548</v>
      </c>
    </row>
    <row r="58" spans="11:15" x14ac:dyDescent="0.25">
      <c r="K58" t="s">
        <v>544</v>
      </c>
      <c r="M58" s="47"/>
      <c r="O58" s="40" t="s">
        <v>549</v>
      </c>
    </row>
    <row r="59" spans="11:15" x14ac:dyDescent="0.25">
      <c r="K59" t="s">
        <v>545</v>
      </c>
      <c r="M59" s="47"/>
      <c r="O59" s="40" t="s">
        <v>550</v>
      </c>
    </row>
    <row r="60" spans="11:15" x14ac:dyDescent="0.25">
      <c r="K60" t="s">
        <v>547</v>
      </c>
      <c r="M60" s="47"/>
      <c r="O60" s="40" t="s">
        <v>551</v>
      </c>
    </row>
    <row r="61" spans="11:15" x14ac:dyDescent="0.25">
      <c r="K61" t="s">
        <v>548</v>
      </c>
      <c r="M61" s="47"/>
      <c r="O61" s="40" t="s">
        <v>552</v>
      </c>
    </row>
    <row r="62" spans="11:15" x14ac:dyDescent="0.25">
      <c r="K62" t="s">
        <v>549</v>
      </c>
      <c r="M62" s="47"/>
      <c r="O62" s="40" t="s">
        <v>553</v>
      </c>
    </row>
    <row r="63" spans="11:15" x14ac:dyDescent="0.25">
      <c r="K63" t="s">
        <v>550</v>
      </c>
      <c r="M63" s="47"/>
      <c r="O63" s="40" t="s">
        <v>554</v>
      </c>
    </row>
    <row r="64" spans="11:15" x14ac:dyDescent="0.25">
      <c r="K64" t="s">
        <v>551</v>
      </c>
      <c r="M64" s="47"/>
      <c r="O64" s="40" t="s">
        <v>555</v>
      </c>
    </row>
    <row r="65" spans="11:15" x14ac:dyDescent="0.25">
      <c r="K65" t="s">
        <v>552</v>
      </c>
      <c r="M65" s="47"/>
      <c r="O65" s="40" t="s">
        <v>556</v>
      </c>
    </row>
    <row r="66" spans="11:15" x14ac:dyDescent="0.25">
      <c r="K66" t="s">
        <v>553</v>
      </c>
      <c r="M66" s="47"/>
      <c r="O66" s="40" t="s">
        <v>557</v>
      </c>
    </row>
    <row r="67" spans="11:15" x14ac:dyDescent="0.25">
      <c r="K67" t="s">
        <v>554</v>
      </c>
      <c r="M67" s="47"/>
      <c r="O67" s="40" t="s">
        <v>558</v>
      </c>
    </row>
    <row r="68" spans="11:15" x14ac:dyDescent="0.25">
      <c r="K68" t="s">
        <v>555</v>
      </c>
      <c r="M68" s="47"/>
      <c r="O68" s="40" t="s">
        <v>559</v>
      </c>
    </row>
    <row r="69" spans="11:15" x14ac:dyDescent="0.25">
      <c r="K69" t="s">
        <v>556</v>
      </c>
      <c r="M69" s="47"/>
      <c r="O69" s="40" t="s">
        <v>563</v>
      </c>
    </row>
    <row r="70" spans="11:15" x14ac:dyDescent="0.25">
      <c r="K70" t="s">
        <v>557</v>
      </c>
      <c r="M70" s="47"/>
      <c r="O70" s="40" t="s">
        <v>564</v>
      </c>
    </row>
    <row r="71" spans="11:15" x14ac:dyDescent="0.25">
      <c r="K71" t="s">
        <v>558</v>
      </c>
      <c r="M71" s="47"/>
      <c r="O71" s="40" t="s">
        <v>565</v>
      </c>
    </row>
    <row r="72" spans="11:15" x14ac:dyDescent="0.25">
      <c r="K72" t="s">
        <v>559</v>
      </c>
      <c r="M72" s="47"/>
    </row>
    <row r="73" spans="11:15" x14ac:dyDescent="0.25">
      <c r="K73" t="s">
        <v>563</v>
      </c>
      <c r="M73" s="47"/>
    </row>
    <row r="74" spans="11:15" x14ac:dyDescent="0.25">
      <c r="K74" t="s">
        <v>564</v>
      </c>
      <c r="M74" s="47"/>
    </row>
    <row r="75" spans="11:15" x14ac:dyDescent="0.25">
      <c r="K75" t="s">
        <v>565</v>
      </c>
      <c r="M75" s="47"/>
    </row>
    <row r="76" spans="11:15" x14ac:dyDescent="0.25">
      <c r="M76" s="47"/>
    </row>
    <row r="77" spans="11:15" x14ac:dyDescent="0.25">
      <c r="M77" s="47"/>
    </row>
    <row r="78" spans="11:15" x14ac:dyDescent="0.25">
      <c r="M78" s="47"/>
    </row>
    <row r="79" spans="11:15" x14ac:dyDescent="0.25">
      <c r="M79" s="47"/>
    </row>
    <row r="80" spans="11:15" x14ac:dyDescent="0.25">
      <c r="M80" s="47"/>
    </row>
    <row r="81" spans="13:13" x14ac:dyDescent="0.25">
      <c r="M81" s="47"/>
    </row>
    <row r="82" spans="13:13" x14ac:dyDescent="0.25">
      <c r="M82" s="47"/>
    </row>
    <row r="83" spans="13:13" x14ac:dyDescent="0.25">
      <c r="M83" s="47"/>
    </row>
    <row r="84" spans="13:13" x14ac:dyDescent="0.25">
      <c r="M84" s="47"/>
    </row>
    <row r="85" spans="13:13" x14ac:dyDescent="0.25">
      <c r="M85" s="47"/>
    </row>
    <row r="86" spans="13:13" x14ac:dyDescent="0.25">
      <c r="M86" s="47"/>
    </row>
    <row r="87" spans="13:13" x14ac:dyDescent="0.25">
      <c r="M87" s="47"/>
    </row>
    <row r="88" spans="13:13" x14ac:dyDescent="0.25">
      <c r="M88" s="47"/>
    </row>
    <row r="89" spans="13:13" x14ac:dyDescent="0.25">
      <c r="M89" s="47"/>
    </row>
    <row r="90" spans="13:13" x14ac:dyDescent="0.25">
      <c r="M90" s="47"/>
    </row>
    <row r="91" spans="13:13" x14ac:dyDescent="0.25">
      <c r="M91" s="47"/>
    </row>
    <row r="92" spans="13:13" x14ac:dyDescent="0.25">
      <c r="M92" s="47"/>
    </row>
    <row r="93" spans="13:13" x14ac:dyDescent="0.25">
      <c r="M93" s="47"/>
    </row>
    <row r="94" spans="13:13" x14ac:dyDescent="0.25">
      <c r="M94" s="47"/>
    </row>
    <row r="95" spans="13:13" x14ac:dyDescent="0.25">
      <c r="M95" s="47"/>
    </row>
    <row r="96" spans="13:13" x14ac:dyDescent="0.25">
      <c r="M96" s="47"/>
    </row>
    <row r="97" spans="13:13" x14ac:dyDescent="0.25">
      <c r="M97" s="47"/>
    </row>
    <row r="98" spans="13:13" x14ac:dyDescent="0.25">
      <c r="M98" s="47"/>
    </row>
    <row r="99" spans="13:13" x14ac:dyDescent="0.25">
      <c r="M99" s="47"/>
    </row>
    <row r="100" spans="13:13" x14ac:dyDescent="0.25">
      <c r="M100" s="47"/>
    </row>
    <row r="101" spans="13:13" x14ac:dyDescent="0.25">
      <c r="M101" s="47"/>
    </row>
    <row r="102" spans="13:13" x14ac:dyDescent="0.25">
      <c r="M102" s="44"/>
    </row>
    <row r="103" spans="13:13" x14ac:dyDescent="0.25">
      <c r="M103" s="44"/>
    </row>
    <row r="104" spans="13:13" x14ac:dyDescent="0.25">
      <c r="M104" s="44"/>
    </row>
    <row r="105" spans="13:13" x14ac:dyDescent="0.25">
      <c r="M105" s="44"/>
    </row>
    <row r="106" spans="13:13" x14ac:dyDescent="0.25">
      <c r="M106" s="44"/>
    </row>
    <row r="107" spans="13:13" x14ac:dyDescent="0.25">
      <c r="M107" s="44"/>
    </row>
    <row r="108" spans="13:13" x14ac:dyDescent="0.25">
      <c r="M108" s="44"/>
    </row>
  </sheetData>
  <sheetProtection password="A504" sheet="1" objects="1" scenarios="1"/>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T76"/>
  <sheetViews>
    <sheetView workbookViewId="0">
      <selection activeCell="E49" sqref="E49"/>
    </sheetView>
  </sheetViews>
  <sheetFormatPr defaultRowHeight="15" x14ac:dyDescent="0.25"/>
  <cols>
    <col min="4" max="4" width="9.140625" style="43" customWidth="1"/>
    <col min="8" max="8" width="9.140625" style="43" customWidth="1"/>
    <col min="12" max="12" width="9.140625" style="43" customWidth="1"/>
    <col min="16" max="16" width="9.140625" style="43" customWidth="1"/>
    <col min="20" max="20" width="9.140625" style="43"/>
  </cols>
  <sheetData>
    <row r="1" spans="1:20" x14ac:dyDescent="0.25">
      <c r="A1" t="s">
        <v>752</v>
      </c>
      <c r="B1" t="s">
        <v>753</v>
      </c>
      <c r="C1" t="s">
        <v>754</v>
      </c>
      <c r="D1" s="43" t="s">
        <v>755</v>
      </c>
      <c r="E1" t="s">
        <v>756</v>
      </c>
      <c r="F1" t="s">
        <v>757</v>
      </c>
      <c r="G1" t="s">
        <v>758</v>
      </c>
      <c r="H1" s="43" t="s">
        <v>759</v>
      </c>
      <c r="I1" t="s">
        <v>760</v>
      </c>
      <c r="J1" t="s">
        <v>761</v>
      </c>
      <c r="K1" t="s">
        <v>762</v>
      </c>
      <c r="L1" s="43" t="s">
        <v>763</v>
      </c>
      <c r="M1" t="s">
        <v>764</v>
      </c>
      <c r="N1" t="s">
        <v>765</v>
      </c>
      <c r="O1" t="s">
        <v>766</v>
      </c>
      <c r="P1" s="43" t="s">
        <v>767</v>
      </c>
      <c r="Q1" t="s">
        <v>768</v>
      </c>
      <c r="R1" t="s">
        <v>769</v>
      </c>
      <c r="S1" t="s">
        <v>770</v>
      </c>
      <c r="T1" s="43" t="s">
        <v>771</v>
      </c>
    </row>
    <row r="2" spans="1:20" x14ac:dyDescent="0.25">
      <c r="A2" t="s">
        <v>435</v>
      </c>
      <c r="B2" t="s">
        <v>729</v>
      </c>
      <c r="C2" t="s">
        <v>731</v>
      </c>
      <c r="D2" s="43" t="s">
        <v>729</v>
      </c>
      <c r="E2" s="40" t="s">
        <v>433</v>
      </c>
      <c r="F2" s="40" t="s">
        <v>463</v>
      </c>
      <c r="G2" s="40" t="s">
        <v>731</v>
      </c>
      <c r="H2" s="43" t="s">
        <v>729</v>
      </c>
      <c r="I2" t="s">
        <v>433</v>
      </c>
      <c r="J2" t="s">
        <v>455</v>
      </c>
      <c r="K2" t="s">
        <v>469</v>
      </c>
      <c r="L2" s="43" t="s">
        <v>566</v>
      </c>
      <c r="M2" t="s">
        <v>433</v>
      </c>
      <c r="N2" t="s">
        <v>455</v>
      </c>
      <c r="O2" t="s">
        <v>469</v>
      </c>
      <c r="P2" s="43" t="s">
        <v>566</v>
      </c>
      <c r="Q2" t="s">
        <v>433</v>
      </c>
      <c r="R2" t="s">
        <v>455</v>
      </c>
      <c r="S2" t="s">
        <v>472</v>
      </c>
      <c r="T2" t="s">
        <v>566</v>
      </c>
    </row>
    <row r="3" spans="1:20" x14ac:dyDescent="0.25">
      <c r="A3" t="s">
        <v>440</v>
      </c>
      <c r="C3" t="s">
        <v>471</v>
      </c>
      <c r="E3" s="40" t="s">
        <v>434</v>
      </c>
      <c r="F3" s="40" t="s">
        <v>467</v>
      </c>
      <c r="G3" s="40" t="s">
        <v>471</v>
      </c>
      <c r="I3" t="s">
        <v>434</v>
      </c>
      <c r="J3" t="s">
        <v>456</v>
      </c>
      <c r="K3" t="s">
        <v>731</v>
      </c>
      <c r="M3" t="s">
        <v>434</v>
      </c>
      <c r="N3" t="s">
        <v>456</v>
      </c>
      <c r="O3" t="s">
        <v>731</v>
      </c>
      <c r="P3" s="43" t="s">
        <v>567</v>
      </c>
      <c r="Q3" t="s">
        <v>434</v>
      </c>
      <c r="R3" t="s">
        <v>456</v>
      </c>
      <c r="S3" t="s">
        <v>491</v>
      </c>
      <c r="T3" t="s">
        <v>567</v>
      </c>
    </row>
    <row r="4" spans="1:20" x14ac:dyDescent="0.25">
      <c r="A4" t="s">
        <v>447</v>
      </c>
      <c r="C4" t="s">
        <v>478</v>
      </c>
      <c r="E4" s="40" t="s">
        <v>435</v>
      </c>
      <c r="G4" s="40" t="s">
        <v>473</v>
      </c>
      <c r="I4" t="s">
        <v>435</v>
      </c>
      <c r="J4" t="s">
        <v>458</v>
      </c>
      <c r="K4" t="s">
        <v>472</v>
      </c>
      <c r="M4" t="s">
        <v>436</v>
      </c>
      <c r="N4" t="s">
        <v>458</v>
      </c>
      <c r="O4" t="s">
        <v>472</v>
      </c>
      <c r="P4" s="43" t="s">
        <v>568</v>
      </c>
      <c r="Q4" t="s">
        <v>436</v>
      </c>
      <c r="R4" t="s">
        <v>458</v>
      </c>
      <c r="S4" t="s">
        <v>497</v>
      </c>
      <c r="T4" t="s">
        <v>568</v>
      </c>
    </row>
    <row r="5" spans="1:20" x14ac:dyDescent="0.25">
      <c r="A5" t="s">
        <v>449</v>
      </c>
      <c r="C5" t="s">
        <v>488</v>
      </c>
      <c r="E5" s="40" t="s">
        <v>440</v>
      </c>
      <c r="G5" s="40" t="s">
        <v>475</v>
      </c>
      <c r="I5" t="s">
        <v>436</v>
      </c>
      <c r="J5" t="s">
        <v>459</v>
      </c>
      <c r="K5" t="s">
        <v>473</v>
      </c>
      <c r="M5" t="s">
        <v>437</v>
      </c>
      <c r="N5" t="s">
        <v>459</v>
      </c>
      <c r="O5" t="s">
        <v>474</v>
      </c>
      <c r="P5" s="43" t="s">
        <v>569</v>
      </c>
      <c r="Q5" t="s">
        <v>437</v>
      </c>
      <c r="R5" t="s">
        <v>460</v>
      </c>
      <c r="S5" t="s">
        <v>514</v>
      </c>
      <c r="T5" t="s">
        <v>569</v>
      </c>
    </row>
    <row r="6" spans="1:20" x14ac:dyDescent="0.25">
      <c r="C6" t="s">
        <v>489</v>
      </c>
      <c r="E6" s="40" t="s">
        <v>444</v>
      </c>
      <c r="G6" s="40" t="s">
        <v>477</v>
      </c>
      <c r="I6" t="s">
        <v>437</v>
      </c>
      <c r="J6" t="s">
        <v>460</v>
      </c>
      <c r="K6" t="s">
        <v>474</v>
      </c>
      <c r="M6" t="s">
        <v>438</v>
      </c>
      <c r="N6" t="s">
        <v>460</v>
      </c>
      <c r="O6" t="s">
        <v>475</v>
      </c>
      <c r="P6" s="43" t="s">
        <v>572</v>
      </c>
      <c r="Q6" t="s">
        <v>438</v>
      </c>
      <c r="R6" t="s">
        <v>461</v>
      </c>
      <c r="S6" t="s">
        <v>519</v>
      </c>
      <c r="T6" t="s">
        <v>572</v>
      </c>
    </row>
    <row r="7" spans="1:20" x14ac:dyDescent="0.25">
      <c r="C7" t="s">
        <v>495</v>
      </c>
      <c r="E7" s="40" t="s">
        <v>445</v>
      </c>
      <c r="G7" s="40" t="s">
        <v>478</v>
      </c>
      <c r="I7" t="s">
        <v>438</v>
      </c>
      <c r="J7" t="s">
        <v>461</v>
      </c>
      <c r="K7" t="s">
        <v>475</v>
      </c>
      <c r="M7" t="s">
        <v>440</v>
      </c>
      <c r="N7" t="s">
        <v>461</v>
      </c>
      <c r="O7" t="s">
        <v>477</v>
      </c>
      <c r="P7" s="43" t="s">
        <v>573</v>
      </c>
      <c r="Q7" t="s">
        <v>442</v>
      </c>
      <c r="R7" t="s">
        <v>462</v>
      </c>
      <c r="S7" t="s">
        <v>528</v>
      </c>
      <c r="T7" t="s">
        <v>573</v>
      </c>
    </row>
    <row r="8" spans="1:20" x14ac:dyDescent="0.25">
      <c r="C8" t="s">
        <v>496</v>
      </c>
      <c r="E8" s="40" t="s">
        <v>446</v>
      </c>
      <c r="G8" s="40" t="s">
        <v>480</v>
      </c>
      <c r="I8" t="s">
        <v>440</v>
      </c>
      <c r="J8" t="s">
        <v>462</v>
      </c>
      <c r="K8" t="s">
        <v>477</v>
      </c>
      <c r="M8" t="s">
        <v>442</v>
      </c>
      <c r="N8" t="s">
        <v>462</v>
      </c>
      <c r="O8" t="s">
        <v>478</v>
      </c>
      <c r="Q8" t="s">
        <v>445</v>
      </c>
      <c r="R8" t="s">
        <v>464</v>
      </c>
      <c r="S8" t="s">
        <v>532</v>
      </c>
    </row>
    <row r="9" spans="1:20" x14ac:dyDescent="0.25">
      <c r="C9" t="s">
        <v>498</v>
      </c>
      <c r="E9" s="40" t="s">
        <v>447</v>
      </c>
      <c r="G9" s="40" t="s">
        <v>483</v>
      </c>
      <c r="I9" t="s">
        <v>442</v>
      </c>
      <c r="J9" t="s">
        <v>463</v>
      </c>
      <c r="K9" t="s">
        <v>478</v>
      </c>
      <c r="M9" t="s">
        <v>443</v>
      </c>
      <c r="N9" t="s">
        <v>463</v>
      </c>
      <c r="O9" t="s">
        <v>480</v>
      </c>
      <c r="Q9" t="s">
        <v>448</v>
      </c>
      <c r="S9" t="s">
        <v>536</v>
      </c>
    </row>
    <row r="10" spans="1:20" x14ac:dyDescent="0.25">
      <c r="C10" t="s">
        <v>499</v>
      </c>
      <c r="E10" s="40" t="s">
        <v>449</v>
      </c>
      <c r="G10" s="40" t="s">
        <v>486</v>
      </c>
      <c r="I10" t="s">
        <v>443</v>
      </c>
      <c r="J10" t="s">
        <v>464</v>
      </c>
      <c r="K10" t="s">
        <v>480</v>
      </c>
      <c r="M10" t="s">
        <v>444</v>
      </c>
      <c r="N10" t="s">
        <v>464</v>
      </c>
      <c r="O10" t="s">
        <v>481</v>
      </c>
      <c r="Q10" t="s">
        <v>449</v>
      </c>
      <c r="S10" t="s">
        <v>542</v>
      </c>
    </row>
    <row r="11" spans="1:20" x14ac:dyDescent="0.25">
      <c r="C11" t="s">
        <v>509</v>
      </c>
      <c r="E11" s="40" t="s">
        <v>452</v>
      </c>
      <c r="G11" s="40" t="s">
        <v>487</v>
      </c>
      <c r="I11" t="s">
        <v>444</v>
      </c>
      <c r="J11" t="s">
        <v>465</v>
      </c>
      <c r="K11" t="s">
        <v>481</v>
      </c>
      <c r="M11" t="s">
        <v>445</v>
      </c>
      <c r="N11" t="s">
        <v>465</v>
      </c>
      <c r="O11" t="s">
        <v>482</v>
      </c>
      <c r="S11" t="s">
        <v>543</v>
      </c>
    </row>
    <row r="12" spans="1:20" x14ac:dyDescent="0.25">
      <c r="C12" t="s">
        <v>513</v>
      </c>
      <c r="E12" s="40" t="s">
        <v>453</v>
      </c>
      <c r="G12" s="40" t="s">
        <v>488</v>
      </c>
      <c r="I12" t="s">
        <v>445</v>
      </c>
      <c r="J12" t="s">
        <v>466</v>
      </c>
      <c r="K12" t="s">
        <v>482</v>
      </c>
      <c r="M12" t="s">
        <v>446</v>
      </c>
      <c r="N12" t="s">
        <v>466</v>
      </c>
      <c r="O12" t="s">
        <v>483</v>
      </c>
    </row>
    <row r="13" spans="1:20" x14ac:dyDescent="0.25">
      <c r="C13" t="s">
        <v>516</v>
      </c>
      <c r="E13" s="45"/>
      <c r="G13" s="40" t="s">
        <v>489</v>
      </c>
      <c r="I13" t="s">
        <v>446</v>
      </c>
      <c r="J13" t="s">
        <v>467</v>
      </c>
      <c r="K13" t="s">
        <v>483</v>
      </c>
      <c r="M13" t="s">
        <v>447</v>
      </c>
      <c r="N13" t="s">
        <v>467</v>
      </c>
      <c r="O13" t="s">
        <v>485</v>
      </c>
    </row>
    <row r="14" spans="1:20" x14ac:dyDescent="0.25">
      <c r="C14" t="s">
        <v>522</v>
      </c>
      <c r="E14" s="45"/>
      <c r="G14" s="40" t="s">
        <v>492</v>
      </c>
      <c r="I14" t="s">
        <v>447</v>
      </c>
      <c r="K14" t="s">
        <v>485</v>
      </c>
      <c r="M14" t="s">
        <v>448</v>
      </c>
      <c r="O14" t="s">
        <v>489</v>
      </c>
    </row>
    <row r="15" spans="1:20" x14ac:dyDescent="0.25">
      <c r="C15" t="s">
        <v>526</v>
      </c>
      <c r="E15" s="46"/>
      <c r="G15" s="40" t="s">
        <v>493</v>
      </c>
      <c r="I15" t="s">
        <v>448</v>
      </c>
      <c r="K15" t="s">
        <v>486</v>
      </c>
      <c r="M15" t="s">
        <v>449</v>
      </c>
      <c r="O15" t="s">
        <v>491</v>
      </c>
    </row>
    <row r="16" spans="1:20" x14ac:dyDescent="0.25">
      <c r="C16" t="s">
        <v>527</v>
      </c>
      <c r="E16" s="46"/>
      <c r="G16" s="40" t="s">
        <v>495</v>
      </c>
      <c r="I16" t="s">
        <v>449</v>
      </c>
      <c r="K16" t="s">
        <v>487</v>
      </c>
      <c r="M16" t="s">
        <v>450</v>
      </c>
      <c r="O16" t="s">
        <v>492</v>
      </c>
    </row>
    <row r="17" spans="3:15" x14ac:dyDescent="0.25">
      <c r="C17" t="s">
        <v>529</v>
      </c>
      <c r="E17" s="46"/>
      <c r="G17" s="40" t="s">
        <v>496</v>
      </c>
      <c r="I17" t="s">
        <v>450</v>
      </c>
      <c r="K17" t="s">
        <v>488</v>
      </c>
      <c r="M17" t="s">
        <v>451</v>
      </c>
      <c r="O17" t="s">
        <v>493</v>
      </c>
    </row>
    <row r="18" spans="3:15" x14ac:dyDescent="0.25">
      <c r="C18" t="s">
        <v>531</v>
      </c>
      <c r="E18" s="46"/>
      <c r="G18" s="40" t="s">
        <v>498</v>
      </c>
      <c r="I18" t="s">
        <v>451</v>
      </c>
      <c r="K18" t="s">
        <v>489</v>
      </c>
      <c r="M18" t="s">
        <v>452</v>
      </c>
      <c r="O18" t="s">
        <v>494</v>
      </c>
    </row>
    <row r="19" spans="3:15" x14ac:dyDescent="0.25">
      <c r="C19" t="s">
        <v>538</v>
      </c>
      <c r="E19" s="46"/>
      <c r="G19" s="40" t="s">
        <v>499</v>
      </c>
      <c r="I19" t="s">
        <v>452</v>
      </c>
      <c r="K19" t="s">
        <v>491</v>
      </c>
      <c r="M19" t="s">
        <v>453</v>
      </c>
      <c r="O19" t="s">
        <v>497</v>
      </c>
    </row>
    <row r="20" spans="3:15" x14ac:dyDescent="0.25">
      <c r="C20" t="s">
        <v>539</v>
      </c>
      <c r="E20" s="46"/>
      <c r="G20" s="40" t="s">
        <v>506</v>
      </c>
      <c r="I20" t="s">
        <v>453</v>
      </c>
      <c r="K20" t="s">
        <v>492</v>
      </c>
      <c r="O20" t="s">
        <v>500</v>
      </c>
    </row>
    <row r="21" spans="3:15" x14ac:dyDescent="0.25">
      <c r="C21" t="s">
        <v>545</v>
      </c>
      <c r="E21" s="46"/>
      <c r="G21" s="40" t="s">
        <v>509</v>
      </c>
      <c r="K21" t="s">
        <v>493</v>
      </c>
      <c r="O21" t="s">
        <v>501</v>
      </c>
    </row>
    <row r="22" spans="3:15" x14ac:dyDescent="0.25">
      <c r="C22" t="s">
        <v>546</v>
      </c>
      <c r="E22" s="46"/>
      <c r="G22" s="40" t="s">
        <v>510</v>
      </c>
      <c r="K22" t="s">
        <v>494</v>
      </c>
      <c r="O22" t="s">
        <v>502</v>
      </c>
    </row>
    <row r="23" spans="3:15" x14ac:dyDescent="0.25">
      <c r="C23" t="s">
        <v>554</v>
      </c>
      <c r="E23" s="46"/>
      <c r="G23" s="40" t="s">
        <v>511</v>
      </c>
      <c r="K23" t="s">
        <v>497</v>
      </c>
      <c r="O23" t="s">
        <v>503</v>
      </c>
    </row>
    <row r="24" spans="3:15" x14ac:dyDescent="0.25">
      <c r="C24" t="s">
        <v>560</v>
      </c>
      <c r="E24" s="46"/>
      <c r="G24" s="40" t="s">
        <v>513</v>
      </c>
      <c r="K24" t="s">
        <v>500</v>
      </c>
      <c r="O24" t="s">
        <v>504</v>
      </c>
    </row>
    <row r="25" spans="3:15" x14ac:dyDescent="0.25">
      <c r="C25" t="s">
        <v>561</v>
      </c>
      <c r="E25" s="46"/>
      <c r="G25" s="40" t="s">
        <v>516</v>
      </c>
      <c r="K25" t="s">
        <v>501</v>
      </c>
      <c r="O25" t="s">
        <v>505</v>
      </c>
    </row>
    <row r="26" spans="3:15" x14ac:dyDescent="0.25">
      <c r="C26" t="s">
        <v>562</v>
      </c>
      <c r="E26" s="46"/>
      <c r="G26" s="40" t="s">
        <v>521</v>
      </c>
      <c r="K26" t="s">
        <v>502</v>
      </c>
      <c r="O26" t="s">
        <v>506</v>
      </c>
    </row>
    <row r="27" spans="3:15" x14ac:dyDescent="0.25">
      <c r="E27" s="46"/>
      <c r="G27" s="40" t="s">
        <v>522</v>
      </c>
      <c r="K27" t="s">
        <v>503</v>
      </c>
      <c r="O27" t="s">
        <v>507</v>
      </c>
    </row>
    <row r="28" spans="3:15" x14ac:dyDescent="0.25">
      <c r="E28" s="46"/>
      <c r="G28" s="40" t="s">
        <v>524</v>
      </c>
      <c r="K28" t="s">
        <v>504</v>
      </c>
      <c r="O28" t="s">
        <v>508</v>
      </c>
    </row>
    <row r="29" spans="3:15" x14ac:dyDescent="0.25">
      <c r="E29" s="46"/>
      <c r="G29" s="40" t="s">
        <v>526</v>
      </c>
      <c r="K29" t="s">
        <v>505</v>
      </c>
      <c r="O29" t="s">
        <v>510</v>
      </c>
    </row>
    <row r="30" spans="3:15" x14ac:dyDescent="0.25">
      <c r="E30" s="46"/>
      <c r="G30" s="40" t="s">
        <v>527</v>
      </c>
      <c r="K30" t="s">
        <v>506</v>
      </c>
      <c r="O30" t="s">
        <v>511</v>
      </c>
    </row>
    <row r="31" spans="3:15" x14ac:dyDescent="0.25">
      <c r="E31" s="46"/>
      <c r="G31" s="40" t="s">
        <v>529</v>
      </c>
      <c r="K31" t="s">
        <v>507</v>
      </c>
      <c r="O31" t="s">
        <v>512</v>
      </c>
    </row>
    <row r="32" spans="3:15" x14ac:dyDescent="0.25">
      <c r="E32" s="46"/>
      <c r="G32" s="40" t="s">
        <v>531</v>
      </c>
      <c r="K32" t="s">
        <v>508</v>
      </c>
      <c r="O32" t="s">
        <v>513</v>
      </c>
    </row>
    <row r="33" spans="5:15" x14ac:dyDescent="0.25">
      <c r="E33" s="46"/>
      <c r="G33" s="40" t="s">
        <v>533</v>
      </c>
      <c r="K33" t="s">
        <v>510</v>
      </c>
      <c r="O33" t="s">
        <v>514</v>
      </c>
    </row>
    <row r="34" spans="5:15" x14ac:dyDescent="0.25">
      <c r="E34" s="46"/>
      <c r="G34" s="40" t="s">
        <v>537</v>
      </c>
      <c r="K34" t="s">
        <v>511</v>
      </c>
      <c r="O34" t="s">
        <v>515</v>
      </c>
    </row>
    <row r="35" spans="5:15" x14ac:dyDescent="0.25">
      <c r="E35" s="46"/>
      <c r="G35" s="40" t="s">
        <v>538</v>
      </c>
      <c r="K35" t="s">
        <v>512</v>
      </c>
      <c r="O35" t="s">
        <v>517</v>
      </c>
    </row>
    <row r="36" spans="5:15" x14ac:dyDescent="0.25">
      <c r="E36" s="46"/>
      <c r="G36" s="40" t="s">
        <v>539</v>
      </c>
      <c r="K36" t="s">
        <v>513</v>
      </c>
      <c r="O36" t="s">
        <v>518</v>
      </c>
    </row>
    <row r="37" spans="5:15" x14ac:dyDescent="0.25">
      <c r="E37" s="46"/>
      <c r="G37" s="40" t="s">
        <v>545</v>
      </c>
      <c r="K37" t="s">
        <v>514</v>
      </c>
      <c r="O37" t="s">
        <v>519</v>
      </c>
    </row>
    <row r="38" spans="5:15" x14ac:dyDescent="0.25">
      <c r="E38" s="46"/>
      <c r="G38" s="40" t="s">
        <v>546</v>
      </c>
      <c r="K38" t="s">
        <v>515</v>
      </c>
      <c r="O38" t="s">
        <v>520</v>
      </c>
    </row>
    <row r="39" spans="5:15" x14ac:dyDescent="0.25">
      <c r="E39" s="46"/>
      <c r="G39" s="40" t="s">
        <v>548</v>
      </c>
      <c r="K39" t="s">
        <v>517</v>
      </c>
      <c r="O39" t="s">
        <v>521</v>
      </c>
    </row>
    <row r="40" spans="5:15" x14ac:dyDescent="0.25">
      <c r="E40" s="46"/>
      <c r="G40" s="40" t="s">
        <v>549</v>
      </c>
      <c r="K40" t="s">
        <v>518</v>
      </c>
      <c r="O40" t="s">
        <v>523</v>
      </c>
    </row>
    <row r="41" spans="5:15" x14ac:dyDescent="0.25">
      <c r="E41" s="46"/>
      <c r="G41" s="40" t="s">
        <v>552</v>
      </c>
      <c r="K41" t="s">
        <v>519</v>
      </c>
      <c r="O41" t="s">
        <v>524</v>
      </c>
    </row>
    <row r="42" spans="5:15" x14ac:dyDescent="0.25">
      <c r="E42" s="46"/>
      <c r="G42" s="40" t="s">
        <v>554</v>
      </c>
      <c r="K42" t="s">
        <v>520</v>
      </c>
      <c r="O42" t="s">
        <v>526</v>
      </c>
    </row>
    <row r="43" spans="5:15" x14ac:dyDescent="0.25">
      <c r="E43" s="46"/>
      <c r="G43" s="40" t="s">
        <v>556</v>
      </c>
      <c r="K43" t="s">
        <v>521</v>
      </c>
      <c r="O43" t="s">
        <v>528</v>
      </c>
    </row>
    <row r="44" spans="5:15" x14ac:dyDescent="0.25">
      <c r="E44" s="46"/>
      <c r="G44" s="40" t="s">
        <v>560</v>
      </c>
      <c r="K44" t="s">
        <v>523</v>
      </c>
      <c r="O44" t="s">
        <v>530</v>
      </c>
    </row>
    <row r="45" spans="5:15" x14ac:dyDescent="0.25">
      <c r="E45" s="46"/>
      <c r="G45" s="40" t="s">
        <v>561</v>
      </c>
      <c r="K45" t="s">
        <v>524</v>
      </c>
      <c r="O45" t="s">
        <v>532</v>
      </c>
    </row>
    <row r="46" spans="5:15" x14ac:dyDescent="0.25">
      <c r="E46" s="46"/>
      <c r="G46" s="40" t="s">
        <v>562</v>
      </c>
      <c r="K46" t="s">
        <v>526</v>
      </c>
      <c r="O46" t="s">
        <v>533</v>
      </c>
    </row>
    <row r="47" spans="5:15" x14ac:dyDescent="0.25">
      <c r="E47" s="46"/>
      <c r="G47" s="40" t="s">
        <v>563</v>
      </c>
      <c r="K47" t="s">
        <v>528</v>
      </c>
      <c r="O47" t="s">
        <v>534</v>
      </c>
    </row>
    <row r="48" spans="5:15" x14ac:dyDescent="0.25">
      <c r="E48" s="46"/>
      <c r="K48" t="s">
        <v>530</v>
      </c>
      <c r="O48" t="s">
        <v>535</v>
      </c>
    </row>
    <row r="49" spans="5:15" x14ac:dyDescent="0.25">
      <c r="E49" s="46"/>
      <c r="K49" t="s">
        <v>532</v>
      </c>
      <c r="O49" t="s">
        <v>536</v>
      </c>
    </row>
    <row r="50" spans="5:15" x14ac:dyDescent="0.25">
      <c r="E50" s="46"/>
      <c r="K50" t="s">
        <v>533</v>
      </c>
      <c r="O50" t="s">
        <v>537</v>
      </c>
    </row>
    <row r="51" spans="5:15" x14ac:dyDescent="0.25">
      <c r="E51" s="46"/>
      <c r="K51" t="s">
        <v>534</v>
      </c>
      <c r="O51" t="s">
        <v>540</v>
      </c>
    </row>
    <row r="52" spans="5:15" x14ac:dyDescent="0.25">
      <c r="E52" s="46"/>
      <c r="K52" t="s">
        <v>535</v>
      </c>
      <c r="O52" t="s">
        <v>541</v>
      </c>
    </row>
    <row r="53" spans="5:15" x14ac:dyDescent="0.25">
      <c r="E53" s="46"/>
      <c r="K53" t="s">
        <v>536</v>
      </c>
      <c r="O53" t="s">
        <v>542</v>
      </c>
    </row>
    <row r="54" spans="5:15" x14ac:dyDescent="0.25">
      <c r="E54" s="46"/>
      <c r="K54" t="s">
        <v>537</v>
      </c>
      <c r="O54" t="s">
        <v>543</v>
      </c>
    </row>
    <row r="55" spans="5:15" x14ac:dyDescent="0.25">
      <c r="E55" s="46"/>
      <c r="K55" t="s">
        <v>540</v>
      </c>
      <c r="O55" t="s">
        <v>544</v>
      </c>
    </row>
    <row r="56" spans="5:15" x14ac:dyDescent="0.25">
      <c r="E56" s="46"/>
      <c r="K56" t="s">
        <v>541</v>
      </c>
      <c r="O56" t="s">
        <v>545</v>
      </c>
    </row>
    <row r="57" spans="5:15" x14ac:dyDescent="0.25">
      <c r="E57" s="46"/>
      <c r="K57" t="s">
        <v>542</v>
      </c>
      <c r="O57" t="s">
        <v>547</v>
      </c>
    </row>
    <row r="58" spans="5:15" x14ac:dyDescent="0.25">
      <c r="E58" s="46"/>
      <c r="K58" t="s">
        <v>543</v>
      </c>
      <c r="O58" t="s">
        <v>548</v>
      </c>
    </row>
    <row r="59" spans="5:15" x14ac:dyDescent="0.25">
      <c r="E59" s="46"/>
      <c r="K59" t="s">
        <v>544</v>
      </c>
      <c r="O59" t="s">
        <v>549</v>
      </c>
    </row>
    <row r="60" spans="5:15" x14ac:dyDescent="0.25">
      <c r="E60" s="46"/>
      <c r="K60" t="s">
        <v>545</v>
      </c>
      <c r="O60" t="s">
        <v>550</v>
      </c>
    </row>
    <row r="61" spans="5:15" x14ac:dyDescent="0.25">
      <c r="K61" t="s">
        <v>547</v>
      </c>
      <c r="O61" t="s">
        <v>551</v>
      </c>
    </row>
    <row r="62" spans="5:15" x14ac:dyDescent="0.25">
      <c r="K62" t="s">
        <v>548</v>
      </c>
      <c r="O62" t="s">
        <v>552</v>
      </c>
    </row>
    <row r="63" spans="5:15" x14ac:dyDescent="0.25">
      <c r="K63" t="s">
        <v>549</v>
      </c>
      <c r="O63" t="s">
        <v>553</v>
      </c>
    </row>
    <row r="64" spans="5:15" x14ac:dyDescent="0.25">
      <c r="K64" t="s">
        <v>550</v>
      </c>
      <c r="O64" t="s">
        <v>554</v>
      </c>
    </row>
    <row r="65" spans="11:15" x14ac:dyDescent="0.25">
      <c r="K65" t="s">
        <v>551</v>
      </c>
      <c r="O65" t="s">
        <v>555</v>
      </c>
    </row>
    <row r="66" spans="11:15" x14ac:dyDescent="0.25">
      <c r="K66" t="s">
        <v>552</v>
      </c>
      <c r="O66" t="s">
        <v>556</v>
      </c>
    </row>
    <row r="67" spans="11:15" x14ac:dyDescent="0.25">
      <c r="K67" t="s">
        <v>553</v>
      </c>
      <c r="O67" t="s">
        <v>557</v>
      </c>
    </row>
    <row r="68" spans="11:15" x14ac:dyDescent="0.25">
      <c r="K68" t="s">
        <v>554</v>
      </c>
      <c r="O68" t="s">
        <v>558</v>
      </c>
    </row>
    <row r="69" spans="11:15" x14ac:dyDescent="0.25">
      <c r="K69" t="s">
        <v>555</v>
      </c>
      <c r="O69" t="s">
        <v>559</v>
      </c>
    </row>
    <row r="70" spans="11:15" x14ac:dyDescent="0.25">
      <c r="K70" t="s">
        <v>556</v>
      </c>
      <c r="O70" t="s">
        <v>563</v>
      </c>
    </row>
    <row r="71" spans="11:15" x14ac:dyDescent="0.25">
      <c r="K71" t="s">
        <v>557</v>
      </c>
      <c r="O71" t="s">
        <v>564</v>
      </c>
    </row>
    <row r="72" spans="11:15" x14ac:dyDescent="0.25">
      <c r="K72" t="s">
        <v>558</v>
      </c>
      <c r="O72" t="s">
        <v>565</v>
      </c>
    </row>
    <row r="73" spans="11:15" x14ac:dyDescent="0.25">
      <c r="K73" t="s">
        <v>559</v>
      </c>
    </row>
    <row r="74" spans="11:15" x14ac:dyDescent="0.25">
      <c r="K74" t="s">
        <v>563</v>
      </c>
    </row>
    <row r="75" spans="11:15" x14ac:dyDescent="0.25">
      <c r="K75" t="s">
        <v>564</v>
      </c>
    </row>
    <row r="76" spans="11:15" x14ac:dyDescent="0.25">
      <c r="K76" t="s">
        <v>565</v>
      </c>
    </row>
  </sheetData>
  <sheetProtection password="A504"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Q146"/>
  <sheetViews>
    <sheetView zoomScaleNormal="100" workbookViewId="0">
      <pane xSplit="3" ySplit="4" topLeftCell="D5" activePane="bottomRight" state="frozen"/>
      <selection pane="topRight" activeCell="D1" sqref="D1"/>
      <selection pane="bottomLeft" activeCell="A5" sqref="A5"/>
      <selection pane="bottomRight" activeCell="AI1" sqref="AI1:AI1048576"/>
    </sheetView>
  </sheetViews>
  <sheetFormatPr defaultRowHeight="15" x14ac:dyDescent="0.25"/>
  <cols>
    <col min="1" max="1" width="9.140625" style="34"/>
    <col min="2" max="2" width="27.5703125" customWidth="1"/>
    <col min="3" max="3" width="29.140625" customWidth="1"/>
    <col min="5" max="5" width="11" customWidth="1"/>
    <col min="6" max="6" width="13.7109375" customWidth="1"/>
    <col min="7" max="7" width="11.7109375" customWidth="1"/>
    <col min="8" max="11" width="11.5703125" customWidth="1"/>
    <col min="12" max="12" width="15.140625" customWidth="1"/>
    <col min="14" max="14" width="11.5703125" customWidth="1"/>
    <col min="15" max="15" width="13.140625" customWidth="1"/>
    <col min="17" max="17" width="11" customWidth="1"/>
    <col min="18" max="18" width="12.42578125" customWidth="1"/>
    <col min="19" max="19" width="14.140625" customWidth="1"/>
    <col min="20" max="20" width="11.42578125" customWidth="1"/>
    <col min="21" max="21" width="13.85546875" customWidth="1"/>
    <col min="22" max="22" width="15.5703125" customWidth="1"/>
    <col min="23" max="23" width="13.42578125" customWidth="1"/>
    <col min="24" max="24" width="13.140625" customWidth="1"/>
    <col min="25" max="25" width="14.42578125" customWidth="1"/>
    <col min="26" max="26" width="14.140625" customWidth="1"/>
    <col min="27" max="27" width="14.42578125" customWidth="1"/>
    <col min="29" max="29" width="13" customWidth="1"/>
    <col min="31" max="31" width="13.85546875" customWidth="1"/>
    <col min="32" max="32" width="12.28515625" customWidth="1"/>
    <col min="33" max="33" width="12.5703125" customWidth="1"/>
    <col min="34" max="34" width="15.42578125" customWidth="1"/>
    <col min="35" max="35" width="12.5703125" customWidth="1"/>
    <col min="36" max="36" width="12.7109375" customWidth="1"/>
    <col min="37" max="37" width="12.28515625" customWidth="1"/>
    <col min="38" max="38" width="13.5703125" customWidth="1"/>
    <col min="39" max="39" width="13" customWidth="1"/>
    <col min="40" max="40" width="9.140625" style="233"/>
    <col min="41" max="41" width="9.140625" style="104"/>
  </cols>
  <sheetData>
    <row r="1" spans="1:43" ht="16.5" thickTop="1" thickBot="1" x14ac:dyDescent="0.3">
      <c r="A1" s="311" t="s">
        <v>0</v>
      </c>
      <c r="B1" s="289" t="s">
        <v>1</v>
      </c>
      <c r="C1" s="289" t="s">
        <v>2</v>
      </c>
      <c r="D1" s="289" t="s">
        <v>3</v>
      </c>
      <c r="E1" s="289" t="s">
        <v>379</v>
      </c>
      <c r="F1" s="289" t="s">
        <v>380</v>
      </c>
      <c r="G1" s="286" t="s">
        <v>4</v>
      </c>
      <c r="H1" s="286" t="s">
        <v>370</v>
      </c>
      <c r="I1" s="286" t="s">
        <v>371</v>
      </c>
      <c r="J1" s="286" t="s">
        <v>372</v>
      </c>
      <c r="K1" s="286" t="s">
        <v>373</v>
      </c>
      <c r="L1" s="286" t="s">
        <v>406</v>
      </c>
      <c r="M1" s="289" t="s">
        <v>5</v>
      </c>
      <c r="N1" s="292" t="s">
        <v>409</v>
      </c>
      <c r="O1" s="292"/>
      <c r="P1" s="292"/>
      <c r="Q1" s="293" t="s">
        <v>405</v>
      </c>
      <c r="R1" s="293"/>
      <c r="S1" s="293"/>
      <c r="T1" s="293"/>
      <c r="U1" s="293"/>
      <c r="V1" s="293" t="s">
        <v>410</v>
      </c>
      <c r="W1" s="293"/>
      <c r="X1" s="293"/>
      <c r="Y1" s="293"/>
      <c r="Z1" s="293"/>
      <c r="AA1" s="293"/>
      <c r="AB1" s="29"/>
      <c r="AC1" s="29"/>
      <c r="AD1" s="29"/>
      <c r="AE1" s="29"/>
      <c r="AF1" s="29"/>
      <c r="AG1" s="29"/>
      <c r="AH1" s="29"/>
      <c r="AI1" s="29"/>
      <c r="AJ1" s="29"/>
      <c r="AK1" s="29"/>
      <c r="AL1" s="29"/>
      <c r="AM1" s="29"/>
    </row>
    <row r="2" spans="1:43" ht="128.25" customHeight="1" thickTop="1" thickBot="1" x14ac:dyDescent="0.3">
      <c r="A2" s="312"/>
      <c r="B2" s="290"/>
      <c r="C2" s="290"/>
      <c r="D2" s="290"/>
      <c r="E2" s="290"/>
      <c r="F2" s="290"/>
      <c r="G2" s="287"/>
      <c r="H2" s="287"/>
      <c r="I2" s="287"/>
      <c r="J2" s="287"/>
      <c r="K2" s="287"/>
      <c r="L2" s="287"/>
      <c r="M2" s="290"/>
      <c r="N2" s="289" t="s">
        <v>407</v>
      </c>
      <c r="O2" s="289" t="s">
        <v>7</v>
      </c>
      <c r="P2" s="289" t="s">
        <v>408</v>
      </c>
      <c r="Q2" s="294" t="s">
        <v>14</v>
      </c>
      <c r="R2" s="294" t="s">
        <v>15</v>
      </c>
      <c r="S2" s="294" t="s">
        <v>16</v>
      </c>
      <c r="T2" s="294" t="s">
        <v>17</v>
      </c>
      <c r="U2" s="294" t="s">
        <v>18</v>
      </c>
      <c r="V2" s="292" t="s">
        <v>6</v>
      </c>
      <c r="W2" s="292"/>
      <c r="X2" s="296" t="s">
        <v>7</v>
      </c>
      <c r="Y2" s="297"/>
      <c r="Z2" s="292" t="s">
        <v>8</v>
      </c>
      <c r="AA2" s="292"/>
      <c r="AB2" s="298" t="s">
        <v>9</v>
      </c>
      <c r="AC2" s="298" t="s">
        <v>10</v>
      </c>
      <c r="AD2" s="298" t="s">
        <v>11</v>
      </c>
      <c r="AE2" s="298" t="s">
        <v>398</v>
      </c>
      <c r="AF2" s="292" t="s">
        <v>12</v>
      </c>
      <c r="AG2" s="292" t="s">
        <v>13</v>
      </c>
      <c r="AH2" s="289" t="s">
        <v>394</v>
      </c>
      <c r="AI2" s="289" t="s">
        <v>395</v>
      </c>
      <c r="AJ2" s="305" t="s">
        <v>19</v>
      </c>
      <c r="AK2" s="305" t="s">
        <v>20</v>
      </c>
      <c r="AL2" s="294" t="s">
        <v>413</v>
      </c>
      <c r="AM2" s="305" t="s">
        <v>21</v>
      </c>
      <c r="AN2" s="232" t="s">
        <v>824</v>
      </c>
      <c r="AP2" s="90"/>
    </row>
    <row r="3" spans="1:43" ht="27" hidden="1" customHeight="1" thickTop="1" thickBot="1" x14ac:dyDescent="0.3">
      <c r="A3" s="312"/>
      <c r="B3" s="290"/>
      <c r="C3" s="290"/>
      <c r="D3" s="291"/>
      <c r="E3" s="291"/>
      <c r="F3" s="291"/>
      <c r="G3" s="288"/>
      <c r="H3" s="288"/>
      <c r="I3" s="288"/>
      <c r="J3" s="288"/>
      <c r="K3" s="288"/>
      <c r="L3" s="288"/>
      <c r="M3" s="291"/>
      <c r="N3" s="291"/>
      <c r="O3" s="291"/>
      <c r="P3" s="291"/>
      <c r="Q3" s="295"/>
      <c r="R3" s="295"/>
      <c r="S3" s="295"/>
      <c r="T3" s="295"/>
      <c r="U3" s="295"/>
      <c r="V3" s="1" t="s">
        <v>22</v>
      </c>
      <c r="W3" s="1" t="s">
        <v>23</v>
      </c>
      <c r="X3" s="1" t="s">
        <v>22</v>
      </c>
      <c r="Y3" s="1" t="s">
        <v>23</v>
      </c>
      <c r="Z3" s="1" t="s">
        <v>22</v>
      </c>
      <c r="AA3" s="1" t="s">
        <v>23</v>
      </c>
      <c r="AB3" s="298"/>
      <c r="AC3" s="298"/>
      <c r="AD3" s="298"/>
      <c r="AE3" s="298"/>
      <c r="AF3" s="292"/>
      <c r="AG3" s="292"/>
      <c r="AH3" s="290"/>
      <c r="AI3" s="290"/>
      <c r="AJ3" s="305"/>
      <c r="AK3" s="305"/>
      <c r="AL3" s="295"/>
      <c r="AM3" s="305"/>
    </row>
    <row r="4" spans="1:43" ht="16.5" customHeight="1" thickTop="1" thickBot="1" x14ac:dyDescent="0.3">
      <c r="A4" s="296"/>
      <c r="B4" s="300"/>
      <c r="C4" s="297"/>
      <c r="D4" s="301"/>
      <c r="E4" s="301"/>
      <c r="F4" s="301"/>
      <c r="G4" s="301"/>
      <c r="H4" s="302"/>
      <c r="I4" s="24"/>
      <c r="J4" s="24"/>
      <c r="K4" s="303"/>
      <c r="L4" s="303"/>
      <c r="M4" s="303"/>
      <c r="N4" s="303"/>
      <c r="O4" s="303"/>
      <c r="P4" s="303"/>
      <c r="Q4" s="303"/>
      <c r="R4" s="304"/>
      <c r="S4" s="305" t="s">
        <v>381</v>
      </c>
      <c r="T4" s="305"/>
      <c r="U4" s="305"/>
      <c r="V4" s="299">
        <v>40664</v>
      </c>
      <c r="W4" s="299"/>
      <c r="X4" s="299">
        <v>40648</v>
      </c>
      <c r="Y4" s="299"/>
      <c r="Z4" s="299">
        <v>40634</v>
      </c>
      <c r="AA4" s="299"/>
      <c r="AB4" s="298"/>
      <c r="AC4" s="298"/>
      <c r="AD4" s="298"/>
      <c r="AE4" s="298"/>
      <c r="AF4" s="292"/>
      <c r="AG4" s="292"/>
      <c r="AH4" s="291"/>
      <c r="AI4" s="291"/>
      <c r="AJ4" s="305"/>
      <c r="AK4" s="305"/>
      <c r="AL4" s="306"/>
      <c r="AM4" s="305"/>
    </row>
    <row r="5" spans="1:43" ht="16.5" thickTop="1" x14ac:dyDescent="0.25">
      <c r="A5" s="32">
        <v>2001</v>
      </c>
      <c r="B5" s="31" t="s">
        <v>24</v>
      </c>
      <c r="C5" s="4" t="s">
        <v>25</v>
      </c>
      <c r="D5" s="25" t="s">
        <v>26</v>
      </c>
      <c r="E5" s="22" t="s">
        <v>382</v>
      </c>
      <c r="F5" s="87" t="s">
        <v>384</v>
      </c>
      <c r="G5" s="5">
        <v>165000</v>
      </c>
      <c r="H5" s="18">
        <v>3.7878787878787881</v>
      </c>
      <c r="I5" s="18">
        <v>0.79199999999999993</v>
      </c>
      <c r="J5" s="18">
        <v>1.3199999999999998</v>
      </c>
      <c r="K5" s="18">
        <v>2.6399999999999997</v>
      </c>
      <c r="L5" s="18" t="s">
        <v>374</v>
      </c>
      <c r="M5" s="87" t="s">
        <v>27</v>
      </c>
      <c r="N5" s="25" t="s">
        <v>26</v>
      </c>
      <c r="O5" s="25" t="s">
        <v>26</v>
      </c>
      <c r="P5" s="25" t="s">
        <v>26</v>
      </c>
      <c r="Q5" s="26"/>
      <c r="R5" s="25" t="s">
        <v>26</v>
      </c>
      <c r="S5" s="25" t="s">
        <v>26</v>
      </c>
      <c r="T5" s="25" t="s">
        <v>26</v>
      </c>
      <c r="U5" s="25" t="s">
        <v>26</v>
      </c>
      <c r="V5" s="87" t="s">
        <v>28</v>
      </c>
      <c r="W5" s="87" t="s">
        <v>29</v>
      </c>
      <c r="X5" s="87" t="s">
        <v>30</v>
      </c>
      <c r="Y5" s="87" t="s">
        <v>31</v>
      </c>
      <c r="Z5" s="87" t="s">
        <v>32</v>
      </c>
      <c r="AA5" s="87" t="s">
        <v>33</v>
      </c>
      <c r="AB5" s="7" t="s">
        <v>122</v>
      </c>
      <c r="AC5" s="7" t="s">
        <v>34</v>
      </c>
      <c r="AD5" s="27">
        <v>6</v>
      </c>
      <c r="AE5" s="7" t="s">
        <v>396</v>
      </c>
      <c r="AF5" s="7" t="s">
        <v>35</v>
      </c>
      <c r="AG5" s="7" t="s">
        <v>36</v>
      </c>
      <c r="AH5" s="7" t="s">
        <v>44</v>
      </c>
      <c r="AI5" s="27">
        <v>6</v>
      </c>
      <c r="AJ5" s="8" t="s">
        <v>37</v>
      </c>
      <c r="AK5" s="8" t="s">
        <v>37</v>
      </c>
      <c r="AL5" s="8" t="s">
        <v>412</v>
      </c>
      <c r="AM5" s="8"/>
      <c r="AN5" s="236">
        <v>12</v>
      </c>
      <c r="AQ5" s="226"/>
    </row>
    <row r="6" spans="1:43" ht="15.75" x14ac:dyDescent="0.25">
      <c r="A6" s="32">
        <v>2002</v>
      </c>
      <c r="B6" s="3" t="s">
        <v>38</v>
      </c>
      <c r="C6" s="4" t="s">
        <v>39</v>
      </c>
      <c r="D6" s="25" t="s">
        <v>26</v>
      </c>
      <c r="E6" s="22" t="s">
        <v>382</v>
      </c>
      <c r="F6" s="87" t="s">
        <v>384</v>
      </c>
      <c r="G6" s="5">
        <v>800000</v>
      </c>
      <c r="H6" s="18">
        <v>18.365472910927455</v>
      </c>
      <c r="I6" s="18">
        <v>0.16335000000000002</v>
      </c>
      <c r="J6" s="18">
        <v>0.27225000000000005</v>
      </c>
      <c r="K6" s="18">
        <v>0.5445000000000001</v>
      </c>
      <c r="L6" s="18" t="s">
        <v>374</v>
      </c>
      <c r="M6" s="87" t="s">
        <v>27</v>
      </c>
      <c r="N6" s="25" t="s">
        <v>26</v>
      </c>
      <c r="O6" s="25" t="s">
        <v>26</v>
      </c>
      <c r="P6" s="25" t="s">
        <v>26</v>
      </c>
      <c r="Q6" s="26"/>
      <c r="R6" s="25" t="s">
        <v>26</v>
      </c>
      <c r="S6" s="25" t="s">
        <v>26</v>
      </c>
      <c r="T6" s="25" t="s">
        <v>26</v>
      </c>
      <c r="U6" s="25" t="s">
        <v>26</v>
      </c>
      <c r="V6" s="87" t="s">
        <v>28</v>
      </c>
      <c r="W6" s="87" t="s">
        <v>29</v>
      </c>
      <c r="X6" s="87" t="s">
        <v>30</v>
      </c>
      <c r="Y6" s="87" t="s">
        <v>31</v>
      </c>
      <c r="Z6" s="87" t="s">
        <v>32</v>
      </c>
      <c r="AA6" s="87" t="s">
        <v>33</v>
      </c>
      <c r="AB6" s="7" t="s">
        <v>122</v>
      </c>
      <c r="AC6" s="7" t="s">
        <v>34</v>
      </c>
      <c r="AD6" s="27">
        <v>3</v>
      </c>
      <c r="AE6" s="7" t="s">
        <v>396</v>
      </c>
      <c r="AF6" s="7" t="s">
        <v>40</v>
      </c>
      <c r="AG6" s="7" t="s">
        <v>36</v>
      </c>
      <c r="AH6" s="7" t="s">
        <v>44</v>
      </c>
      <c r="AI6" s="27">
        <v>4.9000000000000004</v>
      </c>
      <c r="AJ6" s="87" t="s">
        <v>170</v>
      </c>
      <c r="AK6" s="8" t="s">
        <v>37</v>
      </c>
      <c r="AL6" s="8" t="s">
        <v>412</v>
      </c>
      <c r="AM6" s="8"/>
      <c r="AN6" s="236">
        <v>97.5</v>
      </c>
      <c r="AQ6" s="226"/>
    </row>
    <row r="7" spans="1:43" ht="15.75" x14ac:dyDescent="0.25">
      <c r="A7" s="32">
        <v>2003</v>
      </c>
      <c r="B7" s="9" t="s">
        <v>42</v>
      </c>
      <c r="C7" s="4" t="s">
        <v>43</v>
      </c>
      <c r="D7" s="25" t="s">
        <v>26</v>
      </c>
      <c r="E7" s="22" t="s">
        <v>382</v>
      </c>
      <c r="F7" s="87" t="s">
        <v>384</v>
      </c>
      <c r="G7" s="10">
        <v>205000</v>
      </c>
      <c r="H7" s="18">
        <v>4.706152433425161</v>
      </c>
      <c r="I7" s="18">
        <v>0.63746341463414635</v>
      </c>
      <c r="J7" s="18">
        <v>1.0624390243902437</v>
      </c>
      <c r="K7" s="18">
        <v>2.1248780487804875</v>
      </c>
      <c r="L7" s="18" t="s">
        <v>374</v>
      </c>
      <c r="M7" s="87" t="s">
        <v>27</v>
      </c>
      <c r="N7" s="25" t="s">
        <v>26</v>
      </c>
      <c r="O7" s="25" t="s">
        <v>26</v>
      </c>
      <c r="P7" s="25" t="s">
        <v>26</v>
      </c>
      <c r="Q7" s="25" t="s">
        <v>26</v>
      </c>
      <c r="R7" s="25" t="s">
        <v>26</v>
      </c>
      <c r="S7" s="25" t="s">
        <v>26</v>
      </c>
      <c r="T7" s="26"/>
      <c r="U7" s="26"/>
      <c r="V7" s="87" t="s">
        <v>28</v>
      </c>
      <c r="W7" s="87" t="s">
        <v>29</v>
      </c>
      <c r="X7" s="87" t="s">
        <v>30</v>
      </c>
      <c r="Y7" s="87" t="s">
        <v>31</v>
      </c>
      <c r="Z7" s="87" t="s">
        <v>32</v>
      </c>
      <c r="AA7" s="87" t="s">
        <v>33</v>
      </c>
      <c r="AB7" s="7" t="s">
        <v>85</v>
      </c>
      <c r="AC7" s="7" t="s">
        <v>34</v>
      </c>
      <c r="AD7" s="27">
        <v>6</v>
      </c>
      <c r="AE7" s="7" t="s">
        <v>396</v>
      </c>
      <c r="AF7" s="7" t="s">
        <v>36</v>
      </c>
      <c r="AG7" s="7" t="s">
        <v>44</v>
      </c>
      <c r="AH7" s="7" t="s">
        <v>44</v>
      </c>
      <c r="AI7" s="27">
        <v>5</v>
      </c>
      <c r="AJ7" s="87" t="s">
        <v>170</v>
      </c>
      <c r="AK7" s="8" t="s">
        <v>37</v>
      </c>
      <c r="AL7" s="8" t="s">
        <v>412</v>
      </c>
      <c r="AM7" s="8"/>
      <c r="AN7" s="236">
        <v>250</v>
      </c>
      <c r="AQ7" s="227"/>
    </row>
    <row r="8" spans="1:43" ht="15.75" x14ac:dyDescent="0.25">
      <c r="A8" s="32">
        <v>2004</v>
      </c>
      <c r="B8" s="3" t="s">
        <v>45</v>
      </c>
      <c r="C8" s="4" t="s">
        <v>46</v>
      </c>
      <c r="D8" s="25" t="s">
        <v>26</v>
      </c>
      <c r="E8" s="22" t="s">
        <v>382</v>
      </c>
      <c r="F8" s="87" t="s">
        <v>384</v>
      </c>
      <c r="G8" s="5">
        <v>260000</v>
      </c>
      <c r="H8" s="18">
        <v>5.9687786960514231</v>
      </c>
      <c r="I8" s="18">
        <v>0.50261538461538469</v>
      </c>
      <c r="J8" s="18">
        <v>0.83769230769230774</v>
      </c>
      <c r="K8" s="18">
        <v>1.6753846153846155</v>
      </c>
      <c r="L8" s="18" t="s">
        <v>374</v>
      </c>
      <c r="M8" s="87" t="s">
        <v>27</v>
      </c>
      <c r="N8" s="25" t="s">
        <v>26</v>
      </c>
      <c r="O8" s="25" t="s">
        <v>26</v>
      </c>
      <c r="P8" s="25" t="s">
        <v>26</v>
      </c>
      <c r="Q8" s="26"/>
      <c r="R8" s="26"/>
      <c r="S8" s="25" t="s">
        <v>26</v>
      </c>
      <c r="T8" s="25" t="s">
        <v>26</v>
      </c>
      <c r="U8" s="25" t="s">
        <v>26</v>
      </c>
      <c r="V8" s="87" t="s">
        <v>28</v>
      </c>
      <c r="W8" s="87" t="s">
        <v>29</v>
      </c>
      <c r="X8" s="87" t="s">
        <v>30</v>
      </c>
      <c r="Y8" s="87" t="s">
        <v>31</v>
      </c>
      <c r="Z8" s="87" t="s">
        <v>32</v>
      </c>
      <c r="AA8" s="87" t="s">
        <v>33</v>
      </c>
      <c r="AB8" s="7" t="s">
        <v>122</v>
      </c>
      <c r="AC8" s="7" t="s">
        <v>34</v>
      </c>
      <c r="AD8" s="27">
        <v>3</v>
      </c>
      <c r="AE8" s="7" t="s">
        <v>396</v>
      </c>
      <c r="AF8" s="7" t="s">
        <v>40</v>
      </c>
      <c r="AG8" s="7" t="s">
        <v>36</v>
      </c>
      <c r="AH8" s="7" t="s">
        <v>44</v>
      </c>
      <c r="AI8" s="27">
        <v>5</v>
      </c>
      <c r="AJ8" s="8" t="s">
        <v>37</v>
      </c>
      <c r="AK8" s="8" t="s">
        <v>37</v>
      </c>
      <c r="AL8" s="8" t="s">
        <v>412</v>
      </c>
      <c r="AM8" s="8"/>
      <c r="AN8" s="236">
        <v>20</v>
      </c>
      <c r="AQ8" s="226"/>
    </row>
    <row r="9" spans="1:43" ht="15.75" x14ac:dyDescent="0.25">
      <c r="A9" s="32">
        <v>2005</v>
      </c>
      <c r="B9" s="9" t="s">
        <v>47</v>
      </c>
      <c r="C9" s="4" t="s">
        <v>48</v>
      </c>
      <c r="D9" s="25" t="s">
        <v>26</v>
      </c>
      <c r="E9" s="22" t="s">
        <v>382</v>
      </c>
      <c r="F9" s="87" t="s">
        <v>384</v>
      </c>
      <c r="G9" s="10">
        <v>216000</v>
      </c>
      <c r="H9" s="18">
        <v>4.9586776859504136</v>
      </c>
      <c r="I9" s="18">
        <v>0.60499999999999998</v>
      </c>
      <c r="J9" s="18">
        <v>1.0083333333333333</v>
      </c>
      <c r="K9" s="18">
        <v>2.0166666666666666</v>
      </c>
      <c r="L9" s="18" t="s">
        <v>374</v>
      </c>
      <c r="M9" s="87" t="s">
        <v>27</v>
      </c>
      <c r="N9" s="25" t="s">
        <v>26</v>
      </c>
      <c r="O9" s="25" t="s">
        <v>26</v>
      </c>
      <c r="P9" s="25" t="s">
        <v>26</v>
      </c>
      <c r="Q9" s="26"/>
      <c r="R9" s="26"/>
      <c r="S9" s="25" t="s">
        <v>26</v>
      </c>
      <c r="T9" s="25" t="s">
        <v>26</v>
      </c>
      <c r="U9" s="25" t="s">
        <v>26</v>
      </c>
      <c r="V9" s="87" t="s">
        <v>28</v>
      </c>
      <c r="W9" s="87" t="s">
        <v>29</v>
      </c>
      <c r="X9" s="87" t="s">
        <v>30</v>
      </c>
      <c r="Y9" s="87" t="s">
        <v>31</v>
      </c>
      <c r="Z9" s="87" t="s">
        <v>32</v>
      </c>
      <c r="AA9" s="87" t="s">
        <v>33</v>
      </c>
      <c r="AB9" s="7" t="s">
        <v>227</v>
      </c>
      <c r="AC9" s="7" t="s">
        <v>34</v>
      </c>
      <c r="AD9" s="27">
        <v>4</v>
      </c>
      <c r="AE9" s="7" t="s">
        <v>399</v>
      </c>
      <c r="AF9" s="7" t="s">
        <v>40</v>
      </c>
      <c r="AG9" s="7" t="s">
        <v>36</v>
      </c>
      <c r="AH9" s="7" t="s">
        <v>44</v>
      </c>
      <c r="AI9" s="27">
        <v>4</v>
      </c>
      <c r="AJ9" s="87" t="s">
        <v>170</v>
      </c>
      <c r="AK9" s="87" t="s">
        <v>170</v>
      </c>
      <c r="AL9" s="8" t="s">
        <v>412</v>
      </c>
      <c r="AM9" s="87"/>
      <c r="AN9" s="236">
        <v>73.75</v>
      </c>
      <c r="AQ9" s="226"/>
    </row>
    <row r="10" spans="1:43" ht="22.5" x14ac:dyDescent="0.25">
      <c r="A10" s="32">
        <v>2006</v>
      </c>
      <c r="B10" s="3" t="s">
        <v>392</v>
      </c>
      <c r="C10" s="4" t="s">
        <v>49</v>
      </c>
      <c r="D10" s="25" t="s">
        <v>26</v>
      </c>
      <c r="E10" s="22" t="s">
        <v>382</v>
      </c>
      <c r="F10" s="87" t="s">
        <v>384</v>
      </c>
      <c r="G10" s="5">
        <v>350000</v>
      </c>
      <c r="H10" s="18">
        <v>8.0348943985307617</v>
      </c>
      <c r="I10" s="18">
        <v>0.37337142857142858</v>
      </c>
      <c r="J10" s="18">
        <v>0.62228571428571433</v>
      </c>
      <c r="K10" s="18">
        <v>1.2445714285714287</v>
      </c>
      <c r="L10" s="18" t="s">
        <v>374</v>
      </c>
      <c r="M10" s="87" t="s">
        <v>27</v>
      </c>
      <c r="N10" s="25" t="s">
        <v>26</v>
      </c>
      <c r="O10" s="25" t="s">
        <v>26</v>
      </c>
      <c r="P10" s="25" t="s">
        <v>26</v>
      </c>
      <c r="Q10" s="26"/>
      <c r="R10" s="26"/>
      <c r="S10" s="25" t="s">
        <v>26</v>
      </c>
      <c r="T10" s="25" t="s">
        <v>26</v>
      </c>
      <c r="U10" s="25" t="s">
        <v>26</v>
      </c>
      <c r="V10" s="87" t="s">
        <v>28</v>
      </c>
      <c r="W10" s="87" t="s">
        <v>29</v>
      </c>
      <c r="X10" s="87" t="s">
        <v>30</v>
      </c>
      <c r="Y10" s="87" t="s">
        <v>31</v>
      </c>
      <c r="Z10" s="87" t="s">
        <v>32</v>
      </c>
      <c r="AA10" s="87" t="s">
        <v>33</v>
      </c>
      <c r="AB10" s="7" t="s">
        <v>227</v>
      </c>
      <c r="AC10" s="7" t="s">
        <v>50</v>
      </c>
      <c r="AD10" s="27">
        <v>2</v>
      </c>
      <c r="AE10" s="7" t="s">
        <v>396</v>
      </c>
      <c r="AF10" s="7" t="s">
        <v>44</v>
      </c>
      <c r="AG10" s="7" t="s">
        <v>36</v>
      </c>
      <c r="AH10" s="7" t="s">
        <v>44</v>
      </c>
      <c r="AI10" s="27">
        <v>4</v>
      </c>
      <c r="AJ10" s="87" t="s">
        <v>170</v>
      </c>
      <c r="AK10" s="87" t="s">
        <v>170</v>
      </c>
      <c r="AL10" s="87" t="s">
        <v>170</v>
      </c>
      <c r="AM10" s="87"/>
      <c r="AN10" s="236">
        <v>49.5</v>
      </c>
      <c r="AQ10" s="226"/>
    </row>
    <row r="11" spans="1:43" ht="15.75" x14ac:dyDescent="0.25">
      <c r="A11" s="32">
        <v>2007</v>
      </c>
      <c r="B11" s="3" t="s">
        <v>391</v>
      </c>
      <c r="C11" s="4" t="s">
        <v>693</v>
      </c>
      <c r="D11" s="25" t="s">
        <v>26</v>
      </c>
      <c r="E11" s="22" t="s">
        <v>382</v>
      </c>
      <c r="F11" s="87" t="s">
        <v>384</v>
      </c>
      <c r="G11" s="5">
        <v>503000</v>
      </c>
      <c r="H11" s="18">
        <v>11.547291092745638</v>
      </c>
      <c r="I11" s="18">
        <v>0.25980119284294234</v>
      </c>
      <c r="J11" s="18">
        <v>0.43300198807157059</v>
      </c>
      <c r="K11" s="18">
        <v>0.86</v>
      </c>
      <c r="L11" s="18" t="s">
        <v>374</v>
      </c>
      <c r="M11" s="87" t="s">
        <v>27</v>
      </c>
      <c r="N11" s="25" t="s">
        <v>26</v>
      </c>
      <c r="O11" s="87"/>
      <c r="P11" s="87"/>
      <c r="Q11" s="26"/>
      <c r="R11" s="26"/>
      <c r="S11" s="25" t="s">
        <v>26</v>
      </c>
      <c r="T11" s="25" t="s">
        <v>26</v>
      </c>
      <c r="U11" s="25" t="s">
        <v>26</v>
      </c>
      <c r="V11" s="87" t="s">
        <v>28</v>
      </c>
      <c r="W11" s="87" t="s">
        <v>29</v>
      </c>
      <c r="X11" s="307" t="s">
        <v>388</v>
      </c>
      <c r="Y11" s="308"/>
      <c r="Z11" s="307" t="s">
        <v>388</v>
      </c>
      <c r="AA11" s="308"/>
      <c r="AB11" s="7" t="s">
        <v>122</v>
      </c>
      <c r="AC11" s="7" t="s">
        <v>62</v>
      </c>
      <c r="AD11" s="27">
        <v>3</v>
      </c>
      <c r="AE11" s="7" t="s">
        <v>396</v>
      </c>
      <c r="AF11" s="7" t="s">
        <v>40</v>
      </c>
      <c r="AG11" s="7" t="s">
        <v>36</v>
      </c>
      <c r="AH11" s="7" t="s">
        <v>44</v>
      </c>
      <c r="AI11" s="27">
        <v>5.5</v>
      </c>
      <c r="AJ11" s="87" t="s">
        <v>170</v>
      </c>
      <c r="AK11" s="87" t="s">
        <v>170</v>
      </c>
      <c r="AL11" s="87" t="s">
        <v>170</v>
      </c>
      <c r="AM11" s="87"/>
      <c r="AN11" s="236">
        <v>55</v>
      </c>
      <c r="AQ11" s="226"/>
    </row>
    <row r="12" spans="1:43" ht="22.5" x14ac:dyDescent="0.25">
      <c r="A12" s="32">
        <v>2008</v>
      </c>
      <c r="B12" s="3" t="s">
        <v>429</v>
      </c>
      <c r="C12" s="4" t="s">
        <v>51</v>
      </c>
      <c r="D12" s="25" t="s">
        <v>26</v>
      </c>
      <c r="E12" s="22" t="s">
        <v>382</v>
      </c>
      <c r="F12" s="87" t="s">
        <v>384</v>
      </c>
      <c r="G12" s="5">
        <v>6000</v>
      </c>
      <c r="H12" s="18">
        <v>0.13774104683195593</v>
      </c>
      <c r="I12" s="18">
        <v>21.78</v>
      </c>
      <c r="J12" s="18">
        <v>36.299999999999997</v>
      </c>
      <c r="K12" s="18">
        <v>72.599999999999994</v>
      </c>
      <c r="L12" s="18" t="s">
        <v>374</v>
      </c>
      <c r="M12" s="87">
        <v>1</v>
      </c>
      <c r="N12" s="25" t="s">
        <v>26</v>
      </c>
      <c r="O12" s="25" t="s">
        <v>26</v>
      </c>
      <c r="P12" s="25" t="s">
        <v>26</v>
      </c>
      <c r="Q12" s="25" t="s">
        <v>26</v>
      </c>
      <c r="R12" s="25" t="s">
        <v>26</v>
      </c>
      <c r="S12" s="25" t="s">
        <v>26</v>
      </c>
      <c r="T12" s="25" t="s">
        <v>26</v>
      </c>
      <c r="U12" s="26"/>
      <c r="V12" s="87" t="s">
        <v>28</v>
      </c>
      <c r="W12" s="87" t="s">
        <v>29</v>
      </c>
      <c r="X12" s="87" t="s">
        <v>30</v>
      </c>
      <c r="Y12" s="87" t="s">
        <v>31</v>
      </c>
      <c r="Z12" s="87" t="s">
        <v>32</v>
      </c>
      <c r="AA12" s="87" t="s">
        <v>33</v>
      </c>
      <c r="AB12" s="7" t="s">
        <v>122</v>
      </c>
      <c r="AC12" s="7" t="s">
        <v>50</v>
      </c>
      <c r="AD12" s="27">
        <v>6</v>
      </c>
      <c r="AE12" s="7" t="s">
        <v>396</v>
      </c>
      <c r="AF12" s="7" t="s">
        <v>35</v>
      </c>
      <c r="AG12" s="7" t="s">
        <v>44</v>
      </c>
      <c r="AH12" s="7" t="s">
        <v>36</v>
      </c>
      <c r="AI12" s="27">
        <v>5.0999999999999996</v>
      </c>
      <c r="AJ12" s="7" t="s">
        <v>393</v>
      </c>
      <c r="AK12" s="87" t="s">
        <v>52</v>
      </c>
      <c r="AL12" s="87" t="s">
        <v>411</v>
      </c>
      <c r="AM12" s="87"/>
      <c r="AN12" s="236">
        <v>26</v>
      </c>
      <c r="AQ12" s="226"/>
    </row>
    <row r="13" spans="1:43" ht="15.75" x14ac:dyDescent="0.25">
      <c r="A13" s="32">
        <v>2009</v>
      </c>
      <c r="B13" s="3" t="s">
        <v>53</v>
      </c>
      <c r="C13" s="4" t="s">
        <v>54</v>
      </c>
      <c r="D13" s="25" t="s">
        <v>26</v>
      </c>
      <c r="E13" s="22" t="s">
        <v>382</v>
      </c>
      <c r="F13" s="87" t="s">
        <v>384</v>
      </c>
      <c r="G13" s="10">
        <v>198000</v>
      </c>
      <c r="H13" s="18">
        <v>4.5454545454545459</v>
      </c>
      <c r="I13" s="18">
        <v>0.65999999999999992</v>
      </c>
      <c r="J13" s="18">
        <v>1.0999999999999999</v>
      </c>
      <c r="K13" s="18">
        <v>2.1999999999999997</v>
      </c>
      <c r="L13" s="18" t="s">
        <v>374</v>
      </c>
      <c r="M13" s="87" t="s">
        <v>27</v>
      </c>
      <c r="N13" s="25" t="s">
        <v>26</v>
      </c>
      <c r="O13" s="92"/>
      <c r="P13" s="92"/>
      <c r="Q13" s="26"/>
      <c r="R13" s="26"/>
      <c r="S13" s="25" t="s">
        <v>26</v>
      </c>
      <c r="T13" s="25" t="s">
        <v>26</v>
      </c>
      <c r="U13" s="26"/>
      <c r="V13" s="87" t="s">
        <v>28</v>
      </c>
      <c r="W13" s="87" t="s">
        <v>29</v>
      </c>
      <c r="X13" s="307" t="s">
        <v>388</v>
      </c>
      <c r="Y13" s="308"/>
      <c r="Z13" s="307" t="s">
        <v>388</v>
      </c>
      <c r="AA13" s="308"/>
      <c r="AB13" s="7" t="s">
        <v>122</v>
      </c>
      <c r="AC13" s="7" t="s">
        <v>55</v>
      </c>
      <c r="AD13" s="27">
        <v>3</v>
      </c>
      <c r="AE13" s="7" t="s">
        <v>396</v>
      </c>
      <c r="AF13" s="7" t="s">
        <v>40</v>
      </c>
      <c r="AG13" s="7" t="s">
        <v>35</v>
      </c>
      <c r="AH13" s="7" t="s">
        <v>35</v>
      </c>
      <c r="AI13" s="27">
        <v>5.5</v>
      </c>
      <c r="AJ13" s="8" t="s">
        <v>56</v>
      </c>
      <c r="AK13" s="8" t="s">
        <v>56</v>
      </c>
      <c r="AL13" s="8" t="s">
        <v>412</v>
      </c>
      <c r="AM13" s="8"/>
      <c r="AN13" s="236">
        <v>20</v>
      </c>
      <c r="AQ13" s="228"/>
    </row>
    <row r="14" spans="1:43" ht="15.75" x14ac:dyDescent="0.25">
      <c r="A14" s="32">
        <v>2010</v>
      </c>
      <c r="B14" s="3" t="s">
        <v>57</v>
      </c>
      <c r="C14" s="4" t="s">
        <v>58</v>
      </c>
      <c r="D14" s="25" t="s">
        <v>26</v>
      </c>
      <c r="E14" s="22" t="s">
        <v>382</v>
      </c>
      <c r="F14" s="87" t="s">
        <v>384</v>
      </c>
      <c r="G14" s="5">
        <v>175000</v>
      </c>
      <c r="H14" s="18">
        <v>4.0174471992653809</v>
      </c>
      <c r="I14" s="18">
        <v>0.74674285714285715</v>
      </c>
      <c r="J14" s="18">
        <v>1.2445714285714287</v>
      </c>
      <c r="K14" s="18">
        <v>2.4891428571428573</v>
      </c>
      <c r="L14" s="18" t="s">
        <v>374</v>
      </c>
      <c r="M14" s="87" t="s">
        <v>27</v>
      </c>
      <c r="N14" s="25" t="s">
        <v>26</v>
      </c>
      <c r="O14" s="25" t="s">
        <v>26</v>
      </c>
      <c r="P14" s="25" t="s">
        <v>26</v>
      </c>
      <c r="Q14" s="26"/>
      <c r="R14" s="26"/>
      <c r="S14" s="25" t="s">
        <v>26</v>
      </c>
      <c r="T14" s="25" t="s">
        <v>26</v>
      </c>
      <c r="U14" s="25" t="s">
        <v>26</v>
      </c>
      <c r="V14" s="87" t="s">
        <v>28</v>
      </c>
      <c r="W14" s="87" t="s">
        <v>29</v>
      </c>
      <c r="X14" s="87" t="s">
        <v>30</v>
      </c>
      <c r="Y14" s="87" t="s">
        <v>31</v>
      </c>
      <c r="Z14" s="87" t="s">
        <v>32</v>
      </c>
      <c r="AA14" s="87" t="s">
        <v>33</v>
      </c>
      <c r="AB14" s="7" t="s">
        <v>122</v>
      </c>
      <c r="AC14" s="7" t="s">
        <v>34</v>
      </c>
      <c r="AD14" s="27">
        <v>6</v>
      </c>
      <c r="AE14" s="7" t="s">
        <v>396</v>
      </c>
      <c r="AF14" s="7" t="s">
        <v>44</v>
      </c>
      <c r="AG14" s="7" t="s">
        <v>35</v>
      </c>
      <c r="AH14" s="7" t="s">
        <v>44</v>
      </c>
      <c r="AI14" s="27">
        <v>4.8</v>
      </c>
      <c r="AJ14" s="8" t="s">
        <v>37</v>
      </c>
      <c r="AK14" s="8" t="s">
        <v>37</v>
      </c>
      <c r="AL14" s="8" t="s">
        <v>412</v>
      </c>
      <c r="AM14" s="8"/>
      <c r="AN14" s="104">
        <v>20</v>
      </c>
      <c r="AQ14" s="226"/>
    </row>
    <row r="15" spans="1:43" ht="15.75" x14ac:dyDescent="0.25">
      <c r="A15" s="32">
        <v>2011</v>
      </c>
      <c r="B15" s="9" t="s">
        <v>59</v>
      </c>
      <c r="C15" s="4" t="s">
        <v>60</v>
      </c>
      <c r="D15" s="25" t="s">
        <v>26</v>
      </c>
      <c r="E15" s="22" t="s">
        <v>382</v>
      </c>
      <c r="F15" s="87" t="s">
        <v>384</v>
      </c>
      <c r="G15" s="10">
        <v>175000</v>
      </c>
      <c r="H15" s="18">
        <v>4.0174471992653809</v>
      </c>
      <c r="I15" s="18">
        <v>0.74674285714285715</v>
      </c>
      <c r="J15" s="18">
        <v>1.2445714285714287</v>
      </c>
      <c r="K15" s="18">
        <v>2.4891428571428573</v>
      </c>
      <c r="L15" s="18" t="s">
        <v>374</v>
      </c>
      <c r="M15" s="87" t="s">
        <v>27</v>
      </c>
      <c r="N15" s="25" t="s">
        <v>26</v>
      </c>
      <c r="O15" s="25" t="s">
        <v>26</v>
      </c>
      <c r="P15" s="25" t="s">
        <v>26</v>
      </c>
      <c r="Q15" s="26"/>
      <c r="R15" s="26"/>
      <c r="S15" s="25" t="s">
        <v>26</v>
      </c>
      <c r="T15" s="25" t="s">
        <v>26</v>
      </c>
      <c r="U15" s="26"/>
      <c r="V15" s="87" t="s">
        <v>28</v>
      </c>
      <c r="W15" s="87" t="s">
        <v>29</v>
      </c>
      <c r="X15" s="87" t="s">
        <v>30</v>
      </c>
      <c r="Y15" s="87" t="s">
        <v>31</v>
      </c>
      <c r="Z15" s="87" t="s">
        <v>32</v>
      </c>
      <c r="AA15" s="87" t="s">
        <v>33</v>
      </c>
      <c r="AB15" s="7" t="s">
        <v>122</v>
      </c>
      <c r="AC15" s="7" t="s">
        <v>34</v>
      </c>
      <c r="AD15" s="27">
        <v>6</v>
      </c>
      <c r="AE15" s="7" t="s">
        <v>396</v>
      </c>
      <c r="AF15" s="7" t="s">
        <v>44</v>
      </c>
      <c r="AG15" s="7" t="s">
        <v>35</v>
      </c>
      <c r="AH15" s="7" t="s">
        <v>44</v>
      </c>
      <c r="AI15" s="27">
        <v>4.8</v>
      </c>
      <c r="AJ15" s="87" t="s">
        <v>170</v>
      </c>
      <c r="AK15" s="87" t="s">
        <v>170</v>
      </c>
      <c r="AL15" s="87" t="s">
        <v>170</v>
      </c>
      <c r="AM15" s="87"/>
      <c r="AN15" s="104">
        <v>92</v>
      </c>
      <c r="AQ15" s="226"/>
    </row>
    <row r="16" spans="1:43" ht="15.75" x14ac:dyDescent="0.25">
      <c r="A16" s="32">
        <v>2012</v>
      </c>
      <c r="B16" s="9" t="s">
        <v>61</v>
      </c>
      <c r="C16" s="4" t="s">
        <v>403</v>
      </c>
      <c r="D16" s="25" t="s">
        <v>26</v>
      </c>
      <c r="E16" s="22" t="s">
        <v>382</v>
      </c>
      <c r="F16" s="87" t="s">
        <v>384</v>
      </c>
      <c r="G16" s="10">
        <v>90000</v>
      </c>
      <c r="H16" s="18">
        <v>2.0661157024793386</v>
      </c>
      <c r="I16" s="18">
        <v>1.4520000000000002</v>
      </c>
      <c r="J16" s="18">
        <v>2.4200000000000004</v>
      </c>
      <c r="K16" s="18">
        <v>4.8400000000000007</v>
      </c>
      <c r="L16" s="18" t="s">
        <v>374</v>
      </c>
      <c r="M16" s="87" t="s">
        <v>27</v>
      </c>
      <c r="N16" s="25" t="s">
        <v>26</v>
      </c>
      <c r="O16" s="25" t="s">
        <v>26</v>
      </c>
      <c r="P16" s="25" t="s">
        <v>26</v>
      </c>
      <c r="Q16" s="26"/>
      <c r="R16" s="25" t="s">
        <v>26</v>
      </c>
      <c r="S16" s="25" t="s">
        <v>26</v>
      </c>
      <c r="T16" s="25" t="s">
        <v>26</v>
      </c>
      <c r="U16" s="26"/>
      <c r="V16" s="87" t="s">
        <v>28</v>
      </c>
      <c r="W16" s="87" t="s">
        <v>29</v>
      </c>
      <c r="X16" s="87" t="s">
        <v>30</v>
      </c>
      <c r="Y16" s="87" t="s">
        <v>31</v>
      </c>
      <c r="Z16" s="87" t="s">
        <v>32</v>
      </c>
      <c r="AA16" s="87" t="s">
        <v>33</v>
      </c>
      <c r="AB16" s="7" t="s">
        <v>227</v>
      </c>
      <c r="AC16" s="7" t="s">
        <v>62</v>
      </c>
      <c r="AD16" s="27">
        <v>4</v>
      </c>
      <c r="AE16" s="7" t="s">
        <v>399</v>
      </c>
      <c r="AF16" s="7" t="s">
        <v>35</v>
      </c>
      <c r="AG16" s="7" t="s">
        <v>35</v>
      </c>
      <c r="AH16" s="7" t="s">
        <v>44</v>
      </c>
      <c r="AI16" s="27">
        <v>5</v>
      </c>
      <c r="AJ16" s="87" t="s">
        <v>170</v>
      </c>
      <c r="AK16" s="87" t="s">
        <v>170</v>
      </c>
      <c r="AL16" s="87" t="s">
        <v>170</v>
      </c>
      <c r="AM16" s="87"/>
      <c r="AN16" s="104">
        <v>60</v>
      </c>
      <c r="AQ16" s="226"/>
    </row>
    <row r="17" spans="1:43" ht="15.75" x14ac:dyDescent="0.25">
      <c r="A17" s="32">
        <v>2013</v>
      </c>
      <c r="B17" s="3" t="s">
        <v>63</v>
      </c>
      <c r="C17" s="4" t="s">
        <v>64</v>
      </c>
      <c r="D17" s="25" t="s">
        <v>26</v>
      </c>
      <c r="E17" s="22" t="s">
        <v>382</v>
      </c>
      <c r="F17" s="87" t="s">
        <v>384</v>
      </c>
      <c r="G17" s="10">
        <v>325000</v>
      </c>
      <c r="H17" s="18">
        <v>7.4609733700642789</v>
      </c>
      <c r="I17" s="18">
        <v>0.40209230769230769</v>
      </c>
      <c r="J17" s="18">
        <v>0.67015384615384621</v>
      </c>
      <c r="K17" s="18">
        <v>1.3403076923076924</v>
      </c>
      <c r="L17" s="18" t="s">
        <v>374</v>
      </c>
      <c r="M17" s="87" t="s">
        <v>27</v>
      </c>
      <c r="N17" s="92"/>
      <c r="O17" s="92"/>
      <c r="P17" s="25" t="s">
        <v>26</v>
      </c>
      <c r="Q17" s="26"/>
      <c r="R17" s="25" t="s">
        <v>26</v>
      </c>
      <c r="S17" s="25" t="s">
        <v>26</v>
      </c>
      <c r="T17" s="25" t="s">
        <v>26</v>
      </c>
      <c r="U17" s="25" t="s">
        <v>26</v>
      </c>
      <c r="V17" s="307" t="s">
        <v>388</v>
      </c>
      <c r="W17" s="308"/>
      <c r="X17" s="307" t="s">
        <v>388</v>
      </c>
      <c r="Y17" s="308"/>
      <c r="Z17" s="87" t="s">
        <v>32</v>
      </c>
      <c r="AA17" s="87" t="s">
        <v>33</v>
      </c>
      <c r="AB17" s="7" t="s">
        <v>122</v>
      </c>
      <c r="AC17" s="7" t="s">
        <v>65</v>
      </c>
      <c r="AD17" s="27">
        <v>6</v>
      </c>
      <c r="AE17" s="7" t="s">
        <v>396</v>
      </c>
      <c r="AF17" s="7" t="s">
        <v>35</v>
      </c>
      <c r="AG17" s="7" t="s">
        <v>36</v>
      </c>
      <c r="AH17" s="7" t="s">
        <v>44</v>
      </c>
      <c r="AI17" s="27">
        <v>5</v>
      </c>
      <c r="AJ17" s="87" t="s">
        <v>170</v>
      </c>
      <c r="AK17" s="87" t="s">
        <v>170</v>
      </c>
      <c r="AL17" s="87" t="s">
        <v>170</v>
      </c>
      <c r="AM17" s="87"/>
      <c r="AN17" s="104">
        <v>24</v>
      </c>
      <c r="AQ17" s="226"/>
    </row>
    <row r="18" spans="1:43" ht="15.75" x14ac:dyDescent="0.25">
      <c r="A18" s="32">
        <v>2014</v>
      </c>
      <c r="B18" s="9" t="s">
        <v>66</v>
      </c>
      <c r="C18" s="4" t="s">
        <v>67</v>
      </c>
      <c r="D18" s="25" t="s">
        <v>26</v>
      </c>
      <c r="E18" s="22" t="s">
        <v>382</v>
      </c>
      <c r="F18" s="87" t="s">
        <v>384</v>
      </c>
      <c r="G18" s="10">
        <v>506000</v>
      </c>
      <c r="H18" s="18">
        <v>11.616161616161616</v>
      </c>
      <c r="I18" s="18">
        <v>0.25826086956521738</v>
      </c>
      <c r="J18" s="18">
        <v>0.43043478260869567</v>
      </c>
      <c r="K18" s="18">
        <v>0.86086956521739133</v>
      </c>
      <c r="L18" s="18" t="s">
        <v>374</v>
      </c>
      <c r="M18" s="87" t="s">
        <v>27</v>
      </c>
      <c r="N18" s="25" t="s">
        <v>26</v>
      </c>
      <c r="O18" s="25" t="s">
        <v>26</v>
      </c>
      <c r="P18" s="25" t="s">
        <v>26</v>
      </c>
      <c r="Q18" s="26"/>
      <c r="R18" s="25" t="s">
        <v>26</v>
      </c>
      <c r="S18" s="25" t="s">
        <v>26</v>
      </c>
      <c r="T18" s="25" t="s">
        <v>26</v>
      </c>
      <c r="U18" s="26"/>
      <c r="V18" s="87" t="s">
        <v>28</v>
      </c>
      <c r="W18" s="87" t="s">
        <v>29</v>
      </c>
      <c r="X18" s="87" t="s">
        <v>30</v>
      </c>
      <c r="Y18" s="87" t="s">
        <v>31</v>
      </c>
      <c r="Z18" s="87" t="s">
        <v>32</v>
      </c>
      <c r="AA18" s="87" t="s">
        <v>33</v>
      </c>
      <c r="AB18" s="7" t="s">
        <v>227</v>
      </c>
      <c r="AC18" s="7" t="s">
        <v>34</v>
      </c>
      <c r="AD18" s="27">
        <v>4</v>
      </c>
      <c r="AE18" s="7" t="s">
        <v>396</v>
      </c>
      <c r="AF18" s="7" t="s">
        <v>35</v>
      </c>
      <c r="AG18" s="7" t="s">
        <v>44</v>
      </c>
      <c r="AH18" s="7" t="s">
        <v>44</v>
      </c>
      <c r="AI18" s="27">
        <v>5</v>
      </c>
      <c r="AJ18" s="87" t="s">
        <v>170</v>
      </c>
      <c r="AK18" s="87" t="s">
        <v>170</v>
      </c>
      <c r="AL18" s="87" t="s">
        <v>170</v>
      </c>
      <c r="AM18" s="87"/>
      <c r="AN18" s="104">
        <v>31</v>
      </c>
      <c r="AQ18" s="226"/>
    </row>
    <row r="19" spans="1:43" ht="15.75" x14ac:dyDescent="0.25">
      <c r="A19" s="32">
        <v>2015</v>
      </c>
      <c r="B19" s="9" t="s">
        <v>68</v>
      </c>
      <c r="C19" s="4" t="s">
        <v>69</v>
      </c>
      <c r="D19" s="25" t="s">
        <v>26</v>
      </c>
      <c r="E19" s="22" t="s">
        <v>382</v>
      </c>
      <c r="F19" s="87" t="s">
        <v>384</v>
      </c>
      <c r="G19" s="10">
        <v>796636</v>
      </c>
      <c r="H19" s="18">
        <v>18.288246097337005</v>
      </c>
      <c r="I19" s="18">
        <v>0.16403978730562013</v>
      </c>
      <c r="J19" s="18">
        <v>0.27339964550936691</v>
      </c>
      <c r="K19" s="18">
        <v>0.54679929101873381</v>
      </c>
      <c r="L19" s="18" t="s">
        <v>374</v>
      </c>
      <c r="M19" s="87" t="s">
        <v>27</v>
      </c>
      <c r="N19" s="25" t="s">
        <v>26</v>
      </c>
      <c r="O19" s="25" t="s">
        <v>26</v>
      </c>
      <c r="P19" s="25" t="s">
        <v>26</v>
      </c>
      <c r="Q19" s="25" t="s">
        <v>26</v>
      </c>
      <c r="R19" s="25" t="s">
        <v>26</v>
      </c>
      <c r="S19" s="25" t="s">
        <v>26</v>
      </c>
      <c r="T19" s="25" t="s">
        <v>26</v>
      </c>
      <c r="U19" s="26"/>
      <c r="V19" s="87" t="s">
        <v>28</v>
      </c>
      <c r="W19" s="87" t="s">
        <v>29</v>
      </c>
      <c r="X19" s="87" t="s">
        <v>30</v>
      </c>
      <c r="Y19" s="87" t="s">
        <v>31</v>
      </c>
      <c r="Z19" s="87" t="s">
        <v>32</v>
      </c>
      <c r="AA19" s="87" t="s">
        <v>33</v>
      </c>
      <c r="AB19" s="7" t="s">
        <v>227</v>
      </c>
      <c r="AC19" s="7" t="s">
        <v>34</v>
      </c>
      <c r="AD19" s="27">
        <v>3</v>
      </c>
      <c r="AE19" s="7" t="s">
        <v>396</v>
      </c>
      <c r="AF19" s="7" t="s">
        <v>36</v>
      </c>
      <c r="AG19" s="7" t="s">
        <v>44</v>
      </c>
      <c r="AH19" s="7" t="s">
        <v>44</v>
      </c>
      <c r="AI19" s="27">
        <v>5</v>
      </c>
      <c r="AJ19" s="87" t="s">
        <v>170</v>
      </c>
      <c r="AK19" s="87" t="s">
        <v>170</v>
      </c>
      <c r="AL19" s="87" t="s">
        <v>170</v>
      </c>
      <c r="AM19" s="87"/>
      <c r="AN19" s="104">
        <v>48.75</v>
      </c>
      <c r="AQ19" s="226"/>
    </row>
    <row r="20" spans="1:43" ht="15.75" x14ac:dyDescent="0.25">
      <c r="A20" s="32">
        <v>2016</v>
      </c>
      <c r="B20" s="9" t="s">
        <v>70</v>
      </c>
      <c r="C20" s="4" t="s">
        <v>71</v>
      </c>
      <c r="D20" s="25" t="s">
        <v>26</v>
      </c>
      <c r="E20" s="22" t="s">
        <v>382</v>
      </c>
      <c r="F20" s="87" t="s">
        <v>384</v>
      </c>
      <c r="G20" s="10">
        <v>465000</v>
      </c>
      <c r="H20" s="18">
        <v>10.674931129476583</v>
      </c>
      <c r="I20" s="18">
        <v>0.28103225806451615</v>
      </c>
      <c r="J20" s="18">
        <v>0.4683870967741936</v>
      </c>
      <c r="K20" s="18">
        <v>0.9367741935483872</v>
      </c>
      <c r="L20" s="18" t="s">
        <v>374</v>
      </c>
      <c r="M20" s="87" t="s">
        <v>27</v>
      </c>
      <c r="N20" s="25" t="s">
        <v>26</v>
      </c>
      <c r="O20" s="25" t="s">
        <v>26</v>
      </c>
      <c r="P20" s="25" t="s">
        <v>26</v>
      </c>
      <c r="Q20" s="26"/>
      <c r="R20" s="26"/>
      <c r="S20" s="25" t="s">
        <v>26</v>
      </c>
      <c r="T20" s="25" t="s">
        <v>26</v>
      </c>
      <c r="U20" s="25" t="s">
        <v>26</v>
      </c>
      <c r="V20" s="87" t="s">
        <v>28</v>
      </c>
      <c r="W20" s="87" t="s">
        <v>29</v>
      </c>
      <c r="X20" s="87" t="s">
        <v>30</v>
      </c>
      <c r="Y20" s="87" t="s">
        <v>31</v>
      </c>
      <c r="Z20" s="87" t="s">
        <v>32</v>
      </c>
      <c r="AA20" s="87" t="s">
        <v>33</v>
      </c>
      <c r="AB20" s="7" t="s">
        <v>122</v>
      </c>
      <c r="AC20" s="7" t="s">
        <v>34</v>
      </c>
      <c r="AD20" s="27">
        <v>3</v>
      </c>
      <c r="AE20" s="7" t="s">
        <v>396</v>
      </c>
      <c r="AF20" s="7" t="s">
        <v>44</v>
      </c>
      <c r="AG20" s="7" t="s">
        <v>36</v>
      </c>
      <c r="AH20" s="7" t="s">
        <v>44</v>
      </c>
      <c r="AI20" s="27">
        <v>4.5</v>
      </c>
      <c r="AJ20" s="87" t="s">
        <v>170</v>
      </c>
      <c r="AK20" s="87" t="s">
        <v>170</v>
      </c>
      <c r="AL20" s="87" t="s">
        <v>170</v>
      </c>
      <c r="AM20" s="87"/>
      <c r="AN20" s="104">
        <v>30</v>
      </c>
      <c r="AQ20" s="226"/>
    </row>
    <row r="21" spans="1:43" ht="15.75" x14ac:dyDescent="0.25">
      <c r="A21" s="32">
        <v>2017</v>
      </c>
      <c r="B21" s="3" t="s">
        <v>72</v>
      </c>
      <c r="C21" s="4" t="s">
        <v>73</v>
      </c>
      <c r="D21" s="25" t="s">
        <v>26</v>
      </c>
      <c r="E21" s="22" t="s">
        <v>382</v>
      </c>
      <c r="F21" s="87" t="s">
        <v>384</v>
      </c>
      <c r="G21" s="5">
        <v>390000</v>
      </c>
      <c r="H21" s="18">
        <v>8.9531680440771346</v>
      </c>
      <c r="I21" s="18">
        <v>0.33507692307692311</v>
      </c>
      <c r="J21" s="18">
        <v>0.55846153846153845</v>
      </c>
      <c r="K21" s="18">
        <v>1.1169230769230769</v>
      </c>
      <c r="L21" s="18" t="s">
        <v>374</v>
      </c>
      <c r="M21" s="87" t="s">
        <v>27</v>
      </c>
      <c r="N21" s="25" t="s">
        <v>26</v>
      </c>
      <c r="O21" s="25" t="s">
        <v>26</v>
      </c>
      <c r="P21" s="25" t="s">
        <v>26</v>
      </c>
      <c r="Q21" s="25" t="s">
        <v>26</v>
      </c>
      <c r="R21" s="25" t="s">
        <v>26</v>
      </c>
      <c r="S21" s="25" t="s">
        <v>26</v>
      </c>
      <c r="T21" s="25" t="s">
        <v>26</v>
      </c>
      <c r="U21" s="25" t="s">
        <v>26</v>
      </c>
      <c r="V21" s="87" t="s">
        <v>28</v>
      </c>
      <c r="W21" s="87" t="s">
        <v>29</v>
      </c>
      <c r="X21" s="87" t="s">
        <v>30</v>
      </c>
      <c r="Y21" s="87" t="s">
        <v>31</v>
      </c>
      <c r="Z21" s="87" t="s">
        <v>32</v>
      </c>
      <c r="AA21" s="87" t="s">
        <v>33</v>
      </c>
      <c r="AB21" s="7" t="s">
        <v>122</v>
      </c>
      <c r="AC21" s="7" t="s">
        <v>65</v>
      </c>
      <c r="AD21" s="27">
        <v>6</v>
      </c>
      <c r="AE21" s="7" t="s">
        <v>396</v>
      </c>
      <c r="AF21" s="7" t="s">
        <v>35</v>
      </c>
      <c r="AG21" s="7" t="s">
        <v>35</v>
      </c>
      <c r="AH21" s="7" t="s">
        <v>36</v>
      </c>
      <c r="AI21" s="27">
        <v>4.5</v>
      </c>
      <c r="AJ21" s="87" t="s">
        <v>52</v>
      </c>
      <c r="AK21" s="87" t="s">
        <v>52</v>
      </c>
      <c r="AL21" s="87" t="s">
        <v>411</v>
      </c>
      <c r="AM21" s="87"/>
      <c r="AN21" s="104">
        <v>10</v>
      </c>
      <c r="AQ21" s="228"/>
    </row>
    <row r="22" spans="1:43" ht="15.75" x14ac:dyDescent="0.25">
      <c r="A22" s="32">
        <v>2018</v>
      </c>
      <c r="B22" s="9" t="s">
        <v>74</v>
      </c>
      <c r="C22" s="4" t="s">
        <v>75</v>
      </c>
      <c r="D22" s="25" t="s">
        <v>26</v>
      </c>
      <c r="E22" s="22" t="s">
        <v>382</v>
      </c>
      <c r="F22" s="87" t="s">
        <v>385</v>
      </c>
      <c r="G22" s="10">
        <v>121600</v>
      </c>
      <c r="H22" s="18">
        <v>2.7915518824609733</v>
      </c>
      <c r="I22" s="18">
        <v>1.074671052631579</v>
      </c>
      <c r="J22" s="18">
        <v>1.7911184210526316</v>
      </c>
      <c r="K22" s="18">
        <v>3.5822368421052633</v>
      </c>
      <c r="L22" s="18" t="s">
        <v>374</v>
      </c>
      <c r="M22" s="87" t="s">
        <v>27</v>
      </c>
      <c r="N22" s="25" t="s">
        <v>26</v>
      </c>
      <c r="O22" s="25" t="s">
        <v>26</v>
      </c>
      <c r="P22" s="25" t="s">
        <v>26</v>
      </c>
      <c r="Q22" s="26"/>
      <c r="R22" s="26"/>
      <c r="S22" s="25" t="s">
        <v>26</v>
      </c>
      <c r="T22" s="25" t="s">
        <v>26</v>
      </c>
      <c r="U22" s="26"/>
      <c r="V22" s="87" t="s">
        <v>28</v>
      </c>
      <c r="W22" s="87" t="s">
        <v>29</v>
      </c>
      <c r="X22" s="87" t="s">
        <v>30</v>
      </c>
      <c r="Y22" s="87" t="s">
        <v>31</v>
      </c>
      <c r="Z22" s="87" t="s">
        <v>32</v>
      </c>
      <c r="AA22" s="87" t="s">
        <v>33</v>
      </c>
      <c r="AB22" s="7" t="s">
        <v>122</v>
      </c>
      <c r="AC22" s="7" t="s">
        <v>62</v>
      </c>
      <c r="AD22" s="27">
        <v>3</v>
      </c>
      <c r="AE22" s="7" t="s">
        <v>399</v>
      </c>
      <c r="AF22" s="7" t="s">
        <v>44</v>
      </c>
      <c r="AG22" s="7" t="s">
        <v>35</v>
      </c>
      <c r="AH22" s="7" t="s">
        <v>35</v>
      </c>
      <c r="AI22" s="27">
        <v>5</v>
      </c>
      <c r="AJ22" s="87" t="s">
        <v>170</v>
      </c>
      <c r="AK22" s="87" t="s">
        <v>170</v>
      </c>
      <c r="AL22" s="87" t="s">
        <v>170</v>
      </c>
      <c r="AM22" s="87"/>
      <c r="AN22" s="104">
        <v>198</v>
      </c>
      <c r="AQ22" s="226"/>
    </row>
    <row r="23" spans="1:43" ht="15.75" x14ac:dyDescent="0.25">
      <c r="A23" s="32">
        <v>2019</v>
      </c>
      <c r="B23" s="9" t="s">
        <v>76</v>
      </c>
      <c r="C23" s="4" t="s">
        <v>77</v>
      </c>
      <c r="D23" s="25" t="s">
        <v>26</v>
      </c>
      <c r="E23" s="22" t="s">
        <v>382</v>
      </c>
      <c r="F23" s="87" t="s">
        <v>385</v>
      </c>
      <c r="G23" s="10">
        <v>114000</v>
      </c>
      <c r="H23" s="18">
        <v>2.6170798898071626</v>
      </c>
      <c r="I23" s="18">
        <v>1.1463157894736842</v>
      </c>
      <c r="J23" s="18">
        <v>1.9105263157894736</v>
      </c>
      <c r="K23" s="18">
        <v>3.8210526315789473</v>
      </c>
      <c r="L23" s="18" t="s">
        <v>374</v>
      </c>
      <c r="M23" s="87" t="s">
        <v>27</v>
      </c>
      <c r="N23" s="25" t="s">
        <v>26</v>
      </c>
      <c r="O23" s="25" t="s">
        <v>26</v>
      </c>
      <c r="P23" s="25" t="s">
        <v>26</v>
      </c>
      <c r="Q23" s="26"/>
      <c r="R23" s="26"/>
      <c r="S23" s="25" t="s">
        <v>26</v>
      </c>
      <c r="T23" s="25" t="s">
        <v>26</v>
      </c>
      <c r="U23" s="26"/>
      <c r="V23" s="87" t="s">
        <v>28</v>
      </c>
      <c r="W23" s="87" t="s">
        <v>29</v>
      </c>
      <c r="X23" s="87" t="s">
        <v>30</v>
      </c>
      <c r="Y23" s="87" t="s">
        <v>31</v>
      </c>
      <c r="Z23" s="87" t="s">
        <v>32</v>
      </c>
      <c r="AA23" s="87" t="s">
        <v>33</v>
      </c>
      <c r="AB23" s="7" t="s">
        <v>122</v>
      </c>
      <c r="AC23" s="7" t="s">
        <v>78</v>
      </c>
      <c r="AD23" s="27">
        <v>3</v>
      </c>
      <c r="AE23" s="7" t="s">
        <v>399</v>
      </c>
      <c r="AF23" s="7" t="s">
        <v>44</v>
      </c>
      <c r="AG23" s="7" t="s">
        <v>35</v>
      </c>
      <c r="AH23" s="7" t="s">
        <v>35</v>
      </c>
      <c r="AI23" s="27">
        <v>5</v>
      </c>
      <c r="AJ23" s="87" t="s">
        <v>170</v>
      </c>
      <c r="AK23" s="7" t="s">
        <v>393</v>
      </c>
      <c r="AL23" s="7" t="s">
        <v>411</v>
      </c>
      <c r="AM23" s="7"/>
      <c r="AN23" s="104">
        <v>17.5</v>
      </c>
      <c r="AQ23" s="226"/>
    </row>
    <row r="24" spans="1:43" ht="15.75" x14ac:dyDescent="0.25">
      <c r="A24" s="32">
        <v>2020</v>
      </c>
      <c r="B24" s="9" t="s">
        <v>79</v>
      </c>
      <c r="C24" s="4" t="s">
        <v>80</v>
      </c>
      <c r="D24" s="25" t="s">
        <v>26</v>
      </c>
      <c r="E24" s="22" t="s">
        <v>382</v>
      </c>
      <c r="F24" s="87" t="s">
        <v>385</v>
      </c>
      <c r="G24" s="10">
        <v>125000</v>
      </c>
      <c r="H24" s="18">
        <v>2.8696051423324151</v>
      </c>
      <c r="I24" s="18">
        <v>1.0454399999999999</v>
      </c>
      <c r="J24" s="18">
        <v>1.7423999999999999</v>
      </c>
      <c r="K24" s="18">
        <v>3.4847999999999999</v>
      </c>
      <c r="L24" s="18" t="s">
        <v>374</v>
      </c>
      <c r="M24" s="87" t="s">
        <v>27</v>
      </c>
      <c r="N24" s="25" t="s">
        <v>26</v>
      </c>
      <c r="O24" s="25" t="s">
        <v>26</v>
      </c>
      <c r="P24" s="25" t="s">
        <v>26</v>
      </c>
      <c r="Q24" s="26"/>
      <c r="R24" s="25" t="s">
        <v>26</v>
      </c>
      <c r="S24" s="25" t="s">
        <v>26</v>
      </c>
      <c r="T24" s="25" t="s">
        <v>26</v>
      </c>
      <c r="U24" s="26"/>
      <c r="V24" s="87" t="s">
        <v>28</v>
      </c>
      <c r="W24" s="87" t="s">
        <v>29</v>
      </c>
      <c r="X24" s="87" t="s">
        <v>30</v>
      </c>
      <c r="Y24" s="87" t="s">
        <v>31</v>
      </c>
      <c r="Z24" s="87" t="s">
        <v>32</v>
      </c>
      <c r="AA24" s="87" t="s">
        <v>33</v>
      </c>
      <c r="AB24" s="7" t="s">
        <v>122</v>
      </c>
      <c r="AC24" s="7" t="s">
        <v>65</v>
      </c>
      <c r="AD24" s="27">
        <v>5</v>
      </c>
      <c r="AE24" s="7" t="s">
        <v>399</v>
      </c>
      <c r="AF24" s="7" t="s">
        <v>35</v>
      </c>
      <c r="AG24" s="7" t="s">
        <v>44</v>
      </c>
      <c r="AH24" s="7" t="s">
        <v>35</v>
      </c>
      <c r="AI24" s="27">
        <v>4.5</v>
      </c>
      <c r="AJ24" s="87" t="s">
        <v>170</v>
      </c>
      <c r="AK24" s="87" t="s">
        <v>170</v>
      </c>
      <c r="AL24" s="87" t="s">
        <v>170</v>
      </c>
      <c r="AM24" s="87"/>
      <c r="AN24" s="104">
        <v>33</v>
      </c>
      <c r="AQ24" s="226"/>
    </row>
    <row r="25" spans="1:43" ht="22.5" x14ac:dyDescent="0.25">
      <c r="A25" s="32">
        <v>2021</v>
      </c>
      <c r="B25" s="3" t="s">
        <v>404</v>
      </c>
      <c r="C25" s="4" t="s">
        <v>81</v>
      </c>
      <c r="D25" s="25" t="s">
        <v>26</v>
      </c>
      <c r="E25" s="22" t="s">
        <v>382</v>
      </c>
      <c r="F25" s="87" t="s">
        <v>385</v>
      </c>
      <c r="G25" s="11">
        <v>100000</v>
      </c>
      <c r="H25" s="19">
        <v>2.2956841138659319</v>
      </c>
      <c r="I25" s="19">
        <v>1.3068000000000002</v>
      </c>
      <c r="J25" s="19">
        <v>2.1780000000000004</v>
      </c>
      <c r="K25" s="19">
        <v>4.3560000000000008</v>
      </c>
      <c r="L25" s="18" t="s">
        <v>374</v>
      </c>
      <c r="M25" s="87" t="s">
        <v>82</v>
      </c>
      <c r="N25" s="25" t="s">
        <v>26</v>
      </c>
      <c r="O25" s="25" t="s">
        <v>26</v>
      </c>
      <c r="P25" s="25" t="s">
        <v>26</v>
      </c>
      <c r="Q25" s="26"/>
      <c r="R25" s="25" t="s">
        <v>26</v>
      </c>
      <c r="S25" s="25" t="s">
        <v>26</v>
      </c>
      <c r="T25" s="25" t="s">
        <v>26</v>
      </c>
      <c r="U25" s="26"/>
      <c r="V25" s="87" t="s">
        <v>28</v>
      </c>
      <c r="W25" s="87" t="s">
        <v>29</v>
      </c>
      <c r="X25" s="87" t="s">
        <v>30</v>
      </c>
      <c r="Y25" s="87" t="s">
        <v>31</v>
      </c>
      <c r="Z25" s="87" t="s">
        <v>32</v>
      </c>
      <c r="AA25" s="87" t="s">
        <v>33</v>
      </c>
      <c r="AB25" s="7" t="s">
        <v>122</v>
      </c>
      <c r="AC25" s="7" t="s">
        <v>50</v>
      </c>
      <c r="AD25" s="27">
        <v>3</v>
      </c>
      <c r="AE25" s="7" t="s">
        <v>399</v>
      </c>
      <c r="AF25" s="7" t="s">
        <v>35</v>
      </c>
      <c r="AG25" s="7" t="s">
        <v>35</v>
      </c>
      <c r="AH25" s="7" t="s">
        <v>35</v>
      </c>
      <c r="AI25" s="27">
        <v>5</v>
      </c>
      <c r="AJ25" s="87" t="s">
        <v>170</v>
      </c>
      <c r="AK25" s="7" t="s">
        <v>393</v>
      </c>
      <c r="AL25" s="7" t="s">
        <v>414</v>
      </c>
      <c r="AM25" s="7"/>
      <c r="AN25" s="104">
        <v>15</v>
      </c>
      <c r="AQ25" s="226"/>
    </row>
    <row r="26" spans="1:43" ht="22.5" x14ac:dyDescent="0.25">
      <c r="A26" s="33">
        <v>2022</v>
      </c>
      <c r="B26" s="3" t="s">
        <v>83</v>
      </c>
      <c r="C26" s="13" t="s">
        <v>84</v>
      </c>
      <c r="D26" s="25" t="s">
        <v>26</v>
      </c>
      <c r="E26" s="22" t="s">
        <v>382</v>
      </c>
      <c r="F26" s="87" t="s">
        <v>384</v>
      </c>
      <c r="G26" s="10">
        <v>85000</v>
      </c>
      <c r="H26" s="17">
        <v>1.9513314967860422</v>
      </c>
      <c r="I26" s="17">
        <v>1.5374117647058823</v>
      </c>
      <c r="J26" s="17">
        <v>2.5623529411764707</v>
      </c>
      <c r="K26" s="17">
        <v>5.1247058823529414</v>
      </c>
      <c r="L26" s="17" t="s">
        <v>374</v>
      </c>
      <c r="M26" s="87" t="s">
        <v>27</v>
      </c>
      <c r="N26" s="25" t="s">
        <v>26</v>
      </c>
      <c r="O26" s="92"/>
      <c r="P26" s="92"/>
      <c r="Q26" s="98"/>
      <c r="R26" s="99"/>
      <c r="S26" s="25" t="s">
        <v>26</v>
      </c>
      <c r="T26" s="25" t="s">
        <v>26</v>
      </c>
      <c r="U26" s="99"/>
      <c r="V26" s="87" t="s">
        <v>28</v>
      </c>
      <c r="W26" s="87" t="s">
        <v>29</v>
      </c>
      <c r="X26" s="307" t="s">
        <v>388</v>
      </c>
      <c r="Y26" s="308"/>
      <c r="Z26" s="307" t="s">
        <v>388</v>
      </c>
      <c r="AA26" s="308"/>
      <c r="AB26" s="87" t="s">
        <v>85</v>
      </c>
      <c r="AC26" s="87" t="s">
        <v>50</v>
      </c>
      <c r="AD26" s="28">
        <v>3</v>
      </c>
      <c r="AE26" s="87" t="s">
        <v>396</v>
      </c>
      <c r="AF26" s="87" t="s">
        <v>40</v>
      </c>
      <c r="AG26" s="87" t="s">
        <v>35</v>
      </c>
      <c r="AH26" s="87" t="s">
        <v>35</v>
      </c>
      <c r="AI26" s="28">
        <v>5</v>
      </c>
      <c r="AJ26" s="87">
        <v>4</v>
      </c>
      <c r="AK26" s="87">
        <v>4</v>
      </c>
      <c r="AL26" s="87">
        <v>12</v>
      </c>
      <c r="AM26" s="87" t="s">
        <v>44</v>
      </c>
      <c r="AN26" s="104">
        <v>30</v>
      </c>
      <c r="AQ26" s="226"/>
    </row>
    <row r="27" spans="1:43" ht="22.5" x14ac:dyDescent="0.25">
      <c r="A27" s="33">
        <v>2023</v>
      </c>
      <c r="B27" s="3" t="s">
        <v>86</v>
      </c>
      <c r="C27" s="13" t="s">
        <v>87</v>
      </c>
      <c r="D27" s="25" t="s">
        <v>26</v>
      </c>
      <c r="E27" s="22" t="s">
        <v>382</v>
      </c>
      <c r="F27" s="87" t="s">
        <v>384</v>
      </c>
      <c r="G27" s="10">
        <v>34000</v>
      </c>
      <c r="H27" s="17">
        <v>0.78053259871441694</v>
      </c>
      <c r="I27" s="17">
        <v>3.8435294117647056</v>
      </c>
      <c r="J27" s="17">
        <v>6.4058823529411759</v>
      </c>
      <c r="K27" s="17">
        <v>12.811764705882352</v>
      </c>
      <c r="L27" s="17" t="s">
        <v>374</v>
      </c>
      <c r="M27" s="87" t="s">
        <v>27</v>
      </c>
      <c r="N27" s="92"/>
      <c r="O27" s="25" t="s">
        <v>26</v>
      </c>
      <c r="P27" s="25" t="s">
        <v>26</v>
      </c>
      <c r="Q27" s="98"/>
      <c r="R27" s="99"/>
      <c r="S27" s="25" t="s">
        <v>26</v>
      </c>
      <c r="T27" s="25" t="s">
        <v>26</v>
      </c>
      <c r="U27" s="25" t="s">
        <v>26</v>
      </c>
      <c r="V27" s="307" t="s">
        <v>388</v>
      </c>
      <c r="W27" s="308"/>
      <c r="X27" s="87" t="s">
        <v>30</v>
      </c>
      <c r="Y27" s="87" t="s">
        <v>31</v>
      </c>
      <c r="Z27" s="87" t="s">
        <v>32</v>
      </c>
      <c r="AA27" s="87" t="s">
        <v>33</v>
      </c>
      <c r="AB27" s="87" t="s">
        <v>88</v>
      </c>
      <c r="AC27" s="87" t="s">
        <v>62</v>
      </c>
      <c r="AD27" s="28">
        <v>6</v>
      </c>
      <c r="AE27" s="87" t="s">
        <v>397</v>
      </c>
      <c r="AF27" s="87" t="s">
        <v>40</v>
      </c>
      <c r="AG27" s="87" t="s">
        <v>36</v>
      </c>
      <c r="AH27" s="87" t="s">
        <v>44</v>
      </c>
      <c r="AI27" s="28">
        <v>5</v>
      </c>
      <c r="AJ27" s="87" t="s">
        <v>170</v>
      </c>
      <c r="AK27" s="87" t="s">
        <v>170</v>
      </c>
      <c r="AL27" s="87" t="s">
        <v>170</v>
      </c>
      <c r="AM27" s="87" t="s">
        <v>89</v>
      </c>
      <c r="AN27" s="104">
        <v>345</v>
      </c>
      <c r="AQ27" s="228"/>
    </row>
    <row r="28" spans="1:43" ht="22.5" x14ac:dyDescent="0.25">
      <c r="A28" s="33">
        <v>2024</v>
      </c>
      <c r="B28" s="3" t="s">
        <v>114</v>
      </c>
      <c r="C28" s="13" t="s">
        <v>115</v>
      </c>
      <c r="D28" s="25" t="s">
        <v>26</v>
      </c>
      <c r="E28" s="22" t="s">
        <v>382</v>
      </c>
      <c r="F28" s="87" t="s">
        <v>384</v>
      </c>
      <c r="G28" s="10">
        <v>40000</v>
      </c>
      <c r="H28" s="17">
        <v>0.91827364554637281</v>
      </c>
      <c r="I28" s="17">
        <v>3.2669999999999999</v>
      </c>
      <c r="J28" s="17">
        <v>5.4450000000000003</v>
      </c>
      <c r="K28" s="17">
        <v>10.89</v>
      </c>
      <c r="L28" s="17" t="s">
        <v>374</v>
      </c>
      <c r="M28" s="87" t="s">
        <v>27</v>
      </c>
      <c r="N28" s="25" t="s">
        <v>26</v>
      </c>
      <c r="O28" s="25" t="s">
        <v>26</v>
      </c>
      <c r="P28" s="25" t="s">
        <v>26</v>
      </c>
      <c r="Q28" s="98"/>
      <c r="R28" s="99"/>
      <c r="S28" s="25" t="s">
        <v>26</v>
      </c>
      <c r="T28" s="25" t="s">
        <v>26</v>
      </c>
      <c r="U28" s="25" t="s">
        <v>26</v>
      </c>
      <c r="V28" s="87" t="s">
        <v>28</v>
      </c>
      <c r="W28" s="87" t="s">
        <v>29</v>
      </c>
      <c r="X28" s="87" t="s">
        <v>30</v>
      </c>
      <c r="Y28" s="87" t="s">
        <v>31</v>
      </c>
      <c r="Z28" s="87" t="s">
        <v>32</v>
      </c>
      <c r="AA28" s="87" t="s">
        <v>33</v>
      </c>
      <c r="AB28" s="87" t="s">
        <v>88</v>
      </c>
      <c r="AC28" s="87" t="s">
        <v>62</v>
      </c>
      <c r="AD28" s="28">
        <v>1.5</v>
      </c>
      <c r="AE28" s="87" t="s">
        <v>397</v>
      </c>
      <c r="AF28" s="87" t="s">
        <v>40</v>
      </c>
      <c r="AG28" s="87" t="s">
        <v>36</v>
      </c>
      <c r="AH28" s="87" t="s">
        <v>44</v>
      </c>
      <c r="AI28" s="28">
        <v>5</v>
      </c>
      <c r="AJ28" s="87" t="s">
        <v>170</v>
      </c>
      <c r="AK28" s="87" t="s">
        <v>170</v>
      </c>
      <c r="AL28" s="87" t="s">
        <v>170</v>
      </c>
      <c r="AM28" s="87" t="s">
        <v>89</v>
      </c>
      <c r="AN28" s="104">
        <v>290</v>
      </c>
      <c r="AQ28" s="226"/>
    </row>
    <row r="29" spans="1:43" ht="45" x14ac:dyDescent="0.25">
      <c r="A29" s="33">
        <v>2025</v>
      </c>
      <c r="B29" s="3" t="s">
        <v>116</v>
      </c>
      <c r="C29" s="13" t="s">
        <v>117</v>
      </c>
      <c r="D29" s="25" t="s">
        <v>26</v>
      </c>
      <c r="E29" s="22" t="s">
        <v>382</v>
      </c>
      <c r="F29" s="87" t="s">
        <v>384</v>
      </c>
      <c r="G29" s="10">
        <v>25600</v>
      </c>
      <c r="H29" s="17">
        <v>0.58769513314967858</v>
      </c>
      <c r="I29" s="17">
        <v>5.1046874999999998</v>
      </c>
      <c r="J29" s="17">
        <v>8.5078125</v>
      </c>
      <c r="K29" s="17">
        <v>17.015625</v>
      </c>
      <c r="L29" s="17" t="s">
        <v>374</v>
      </c>
      <c r="M29" s="87" t="s">
        <v>27</v>
      </c>
      <c r="N29" s="25" t="s">
        <v>26</v>
      </c>
      <c r="O29" s="25" t="s">
        <v>26</v>
      </c>
      <c r="P29" s="92"/>
      <c r="Q29" s="98"/>
      <c r="R29" s="99"/>
      <c r="S29" s="25" t="s">
        <v>26</v>
      </c>
      <c r="T29" s="25" t="s">
        <v>26</v>
      </c>
      <c r="U29" s="25" t="s">
        <v>26</v>
      </c>
      <c r="V29" s="87" t="s">
        <v>28</v>
      </c>
      <c r="W29" s="87" t="s">
        <v>29</v>
      </c>
      <c r="X29" s="87" t="s">
        <v>30</v>
      </c>
      <c r="Y29" s="87" t="s">
        <v>31</v>
      </c>
      <c r="Z29" s="307" t="s">
        <v>388</v>
      </c>
      <c r="AA29" s="308"/>
      <c r="AB29" s="87" t="s">
        <v>118</v>
      </c>
      <c r="AC29" s="87" t="s">
        <v>78</v>
      </c>
      <c r="AD29" s="28">
        <v>5</v>
      </c>
      <c r="AE29" s="87" t="s">
        <v>396</v>
      </c>
      <c r="AF29" s="87" t="s">
        <v>40</v>
      </c>
      <c r="AG29" s="87" t="s">
        <v>36</v>
      </c>
      <c r="AH29" s="87" t="s">
        <v>44</v>
      </c>
      <c r="AI29" s="28">
        <v>5.8</v>
      </c>
      <c r="AJ29" s="87">
        <v>4</v>
      </c>
      <c r="AK29" s="87" t="s">
        <v>52</v>
      </c>
      <c r="AL29" s="87" t="s">
        <v>170</v>
      </c>
      <c r="AM29" s="87" t="s">
        <v>119</v>
      </c>
      <c r="AN29" s="104">
        <v>235</v>
      </c>
      <c r="AQ29" s="226"/>
    </row>
    <row r="30" spans="1:43" ht="22.5" x14ac:dyDescent="0.25">
      <c r="A30" s="33">
        <v>2026</v>
      </c>
      <c r="B30" s="3" t="s">
        <v>120</v>
      </c>
      <c r="C30" s="13" t="s">
        <v>121</v>
      </c>
      <c r="D30" s="25" t="s">
        <v>26</v>
      </c>
      <c r="E30" s="22" t="s">
        <v>382</v>
      </c>
      <c r="F30" s="87" t="s">
        <v>384</v>
      </c>
      <c r="G30" s="10">
        <v>300000</v>
      </c>
      <c r="H30" s="17">
        <v>6.887052341597796</v>
      </c>
      <c r="I30" s="17">
        <v>0.43559999999999999</v>
      </c>
      <c r="J30" s="17">
        <v>0.72599999999999998</v>
      </c>
      <c r="K30" s="17">
        <v>1.452</v>
      </c>
      <c r="L30" s="17" t="s">
        <v>374</v>
      </c>
      <c r="M30" s="87" t="s">
        <v>27</v>
      </c>
      <c r="N30" s="25" t="s">
        <v>26</v>
      </c>
      <c r="O30" s="25" t="s">
        <v>26</v>
      </c>
      <c r="P30" s="25" t="s">
        <v>26</v>
      </c>
      <c r="Q30" s="98"/>
      <c r="R30" s="99"/>
      <c r="S30" s="25" t="s">
        <v>26</v>
      </c>
      <c r="T30" s="25" t="s">
        <v>26</v>
      </c>
      <c r="U30" s="25" t="s">
        <v>26</v>
      </c>
      <c r="V30" s="87" t="s">
        <v>28</v>
      </c>
      <c r="W30" s="87" t="s">
        <v>29</v>
      </c>
      <c r="X30" s="87" t="s">
        <v>30</v>
      </c>
      <c r="Y30" s="87" t="s">
        <v>31</v>
      </c>
      <c r="Z30" s="87" t="s">
        <v>32</v>
      </c>
      <c r="AA30" s="87" t="s">
        <v>33</v>
      </c>
      <c r="AB30" s="87" t="s">
        <v>122</v>
      </c>
      <c r="AC30" s="87" t="s">
        <v>65</v>
      </c>
      <c r="AD30" s="28">
        <v>2.5</v>
      </c>
      <c r="AE30" s="87" t="s">
        <v>396</v>
      </c>
      <c r="AF30" s="87" t="s">
        <v>40</v>
      </c>
      <c r="AG30" s="87" t="s">
        <v>36</v>
      </c>
      <c r="AH30" s="87" t="s">
        <v>44</v>
      </c>
      <c r="AI30" s="28">
        <v>5.8</v>
      </c>
      <c r="AJ30" s="87" t="s">
        <v>170</v>
      </c>
      <c r="AK30" s="87" t="s">
        <v>170</v>
      </c>
      <c r="AL30" s="87" t="s">
        <v>170</v>
      </c>
      <c r="AM30" s="87" t="s">
        <v>123</v>
      </c>
      <c r="AN30" s="104">
        <v>390</v>
      </c>
      <c r="AQ30" s="226"/>
    </row>
    <row r="31" spans="1:43" ht="22.5" x14ac:dyDescent="0.25">
      <c r="A31" s="33">
        <v>2027</v>
      </c>
      <c r="B31" s="3" t="s">
        <v>124</v>
      </c>
      <c r="C31" s="13" t="s">
        <v>125</v>
      </c>
      <c r="D31" s="25" t="s">
        <v>26</v>
      </c>
      <c r="E31" s="22" t="s">
        <v>382</v>
      </c>
      <c r="F31" s="87" t="s">
        <v>384</v>
      </c>
      <c r="G31" s="10">
        <v>175000</v>
      </c>
      <c r="H31" s="17">
        <v>4.0174471992653809</v>
      </c>
      <c r="I31" s="17">
        <v>0.74674285714285715</v>
      </c>
      <c r="J31" s="17">
        <v>1.2445714285714287</v>
      </c>
      <c r="K31" s="17">
        <v>2.4891428571428573</v>
      </c>
      <c r="L31" s="17" t="s">
        <v>374</v>
      </c>
      <c r="M31" s="87" t="s">
        <v>27</v>
      </c>
      <c r="N31" s="25" t="s">
        <v>26</v>
      </c>
      <c r="O31" s="25" t="s">
        <v>26</v>
      </c>
      <c r="P31" s="25" t="s">
        <v>26</v>
      </c>
      <c r="Q31" s="98"/>
      <c r="R31" s="99"/>
      <c r="S31" s="25" t="s">
        <v>26</v>
      </c>
      <c r="T31" s="25" t="s">
        <v>26</v>
      </c>
      <c r="U31" s="99"/>
      <c r="V31" s="87" t="s">
        <v>28</v>
      </c>
      <c r="W31" s="87" t="s">
        <v>29</v>
      </c>
      <c r="X31" s="87" t="s">
        <v>30</v>
      </c>
      <c r="Y31" s="87" t="s">
        <v>31</v>
      </c>
      <c r="Z31" s="87" t="s">
        <v>32</v>
      </c>
      <c r="AA31" s="87" t="s">
        <v>33</v>
      </c>
      <c r="AB31" s="87" t="s">
        <v>85</v>
      </c>
      <c r="AC31" s="87" t="s">
        <v>34</v>
      </c>
      <c r="AD31" s="28">
        <v>6</v>
      </c>
      <c r="AE31" s="87" t="s">
        <v>396</v>
      </c>
      <c r="AF31" s="87" t="s">
        <v>40</v>
      </c>
      <c r="AG31" s="87" t="s">
        <v>35</v>
      </c>
      <c r="AH31" s="87" t="s">
        <v>44</v>
      </c>
      <c r="AI31" s="28">
        <v>5.8</v>
      </c>
      <c r="AJ31" s="87" t="s">
        <v>170</v>
      </c>
      <c r="AK31" s="87" t="s">
        <v>170</v>
      </c>
      <c r="AL31" s="87" t="s">
        <v>170</v>
      </c>
      <c r="AM31" s="87" t="s">
        <v>89</v>
      </c>
      <c r="AN31" s="104">
        <v>315</v>
      </c>
      <c r="AQ31" s="226"/>
    </row>
    <row r="32" spans="1:43" ht="15.75" x14ac:dyDescent="0.25">
      <c r="A32" s="33">
        <v>2028</v>
      </c>
      <c r="B32" s="3" t="s">
        <v>135</v>
      </c>
      <c r="C32" s="13" t="s">
        <v>136</v>
      </c>
      <c r="D32" s="25" t="s">
        <v>26</v>
      </c>
      <c r="E32" s="22" t="s">
        <v>382</v>
      </c>
      <c r="F32" s="87" t="s">
        <v>384</v>
      </c>
      <c r="G32" s="10">
        <v>174000</v>
      </c>
      <c r="H32" s="17">
        <v>3.9944903581267219</v>
      </c>
      <c r="I32" s="17">
        <v>0.75103448275862061</v>
      </c>
      <c r="J32" s="17">
        <v>1.2517241379310344</v>
      </c>
      <c r="K32" s="17">
        <v>2.5034482758620689</v>
      </c>
      <c r="L32" s="17" t="s">
        <v>374</v>
      </c>
      <c r="M32" s="87" t="s">
        <v>27</v>
      </c>
      <c r="N32" s="25" t="s">
        <v>26</v>
      </c>
      <c r="O32" s="25" t="s">
        <v>26</v>
      </c>
      <c r="P32" s="25" t="s">
        <v>26</v>
      </c>
      <c r="Q32" s="98"/>
      <c r="R32" s="99"/>
      <c r="S32" s="25" t="s">
        <v>26</v>
      </c>
      <c r="T32" s="25" t="s">
        <v>26</v>
      </c>
      <c r="U32" s="25" t="s">
        <v>26</v>
      </c>
      <c r="V32" s="87" t="s">
        <v>28</v>
      </c>
      <c r="W32" s="87" t="s">
        <v>29</v>
      </c>
      <c r="X32" s="87" t="s">
        <v>30</v>
      </c>
      <c r="Y32" s="87" t="s">
        <v>31</v>
      </c>
      <c r="Z32" s="87" t="s">
        <v>32</v>
      </c>
      <c r="AA32" s="87" t="s">
        <v>33</v>
      </c>
      <c r="AB32" s="87" t="s">
        <v>85</v>
      </c>
      <c r="AC32" s="87" t="s">
        <v>34</v>
      </c>
      <c r="AD32" s="28">
        <v>2.6</v>
      </c>
      <c r="AE32" s="87" t="s">
        <v>396</v>
      </c>
      <c r="AF32" s="87" t="s">
        <v>40</v>
      </c>
      <c r="AG32" s="87" t="s">
        <v>36</v>
      </c>
      <c r="AH32" s="87" t="s">
        <v>44</v>
      </c>
      <c r="AI32" s="28">
        <v>5.7</v>
      </c>
      <c r="AJ32" s="87" t="s">
        <v>170</v>
      </c>
      <c r="AK32" s="87" t="s">
        <v>170</v>
      </c>
      <c r="AL32" s="87" t="s">
        <v>170</v>
      </c>
      <c r="AM32" s="87" t="s">
        <v>137</v>
      </c>
      <c r="AN32" s="104">
        <v>220</v>
      </c>
      <c r="AQ32" s="226"/>
    </row>
    <row r="33" spans="1:43" ht="22.5" x14ac:dyDescent="0.25">
      <c r="A33" s="33">
        <v>2029</v>
      </c>
      <c r="B33" s="3" t="s">
        <v>138</v>
      </c>
      <c r="C33" s="13" t="s">
        <v>139</v>
      </c>
      <c r="D33" s="25" t="s">
        <v>26</v>
      </c>
      <c r="E33" s="22" t="s">
        <v>382</v>
      </c>
      <c r="F33" s="87" t="s">
        <v>384</v>
      </c>
      <c r="G33" s="10">
        <v>174000</v>
      </c>
      <c r="H33" s="17">
        <v>3.9944903581267219</v>
      </c>
      <c r="I33" s="17">
        <v>0.75103448275862061</v>
      </c>
      <c r="J33" s="17">
        <v>1.2517241379310344</v>
      </c>
      <c r="K33" s="17">
        <v>2.5034482758620689</v>
      </c>
      <c r="L33" s="17" t="s">
        <v>374</v>
      </c>
      <c r="M33" s="87" t="s">
        <v>27</v>
      </c>
      <c r="N33" s="25" t="s">
        <v>26</v>
      </c>
      <c r="O33" s="25" t="s">
        <v>26</v>
      </c>
      <c r="P33" s="25" t="s">
        <v>26</v>
      </c>
      <c r="Q33" s="98"/>
      <c r="R33" s="99"/>
      <c r="S33" s="25" t="s">
        <v>26</v>
      </c>
      <c r="T33" s="25" t="s">
        <v>26</v>
      </c>
      <c r="U33" s="25" t="s">
        <v>26</v>
      </c>
      <c r="V33" s="87" t="s">
        <v>28</v>
      </c>
      <c r="W33" s="87" t="s">
        <v>29</v>
      </c>
      <c r="X33" s="87" t="s">
        <v>30</v>
      </c>
      <c r="Y33" s="87" t="s">
        <v>31</v>
      </c>
      <c r="Z33" s="87" t="s">
        <v>32</v>
      </c>
      <c r="AA33" s="87" t="s">
        <v>33</v>
      </c>
      <c r="AB33" s="87" t="s">
        <v>140</v>
      </c>
      <c r="AC33" s="87" t="s">
        <v>62</v>
      </c>
      <c r="AD33" s="28">
        <v>3</v>
      </c>
      <c r="AE33" s="87" t="s">
        <v>396</v>
      </c>
      <c r="AF33" s="87" t="s">
        <v>40</v>
      </c>
      <c r="AG33" s="87" t="s">
        <v>36</v>
      </c>
      <c r="AH33" s="87" t="s">
        <v>44</v>
      </c>
      <c r="AI33" s="28">
        <v>5.7</v>
      </c>
      <c r="AJ33" s="87" t="s">
        <v>170</v>
      </c>
      <c r="AK33" s="87" t="s">
        <v>170</v>
      </c>
      <c r="AL33" s="87" t="s">
        <v>170</v>
      </c>
      <c r="AM33" s="87" t="s">
        <v>89</v>
      </c>
      <c r="AN33" s="104">
        <v>306</v>
      </c>
      <c r="AQ33" s="226"/>
    </row>
    <row r="34" spans="1:43" ht="45" x14ac:dyDescent="0.25">
      <c r="A34" s="33">
        <v>2030</v>
      </c>
      <c r="B34" s="3" t="s">
        <v>141</v>
      </c>
      <c r="C34" s="13" t="s">
        <v>142</v>
      </c>
      <c r="D34" s="25" t="s">
        <v>26</v>
      </c>
      <c r="E34" s="22" t="s">
        <v>382</v>
      </c>
      <c r="F34" s="87" t="s">
        <v>385</v>
      </c>
      <c r="G34" s="10">
        <v>22680</v>
      </c>
      <c r="H34" s="17">
        <v>0.52066115702479343</v>
      </c>
      <c r="I34" s="17">
        <v>5.7619047619047619</v>
      </c>
      <c r="J34" s="17">
        <v>9.6031746031746028</v>
      </c>
      <c r="K34" s="17">
        <v>19.206349206349206</v>
      </c>
      <c r="L34" s="17" t="s">
        <v>374</v>
      </c>
      <c r="M34" s="87" t="s">
        <v>27</v>
      </c>
      <c r="N34" s="25" t="s">
        <v>26</v>
      </c>
      <c r="O34" s="25" t="s">
        <v>26</v>
      </c>
      <c r="P34" s="25" t="s">
        <v>26</v>
      </c>
      <c r="Q34" s="98"/>
      <c r="R34" s="99"/>
      <c r="S34" s="25" t="s">
        <v>26</v>
      </c>
      <c r="T34" s="25" t="s">
        <v>26</v>
      </c>
      <c r="U34" s="25" t="s">
        <v>26</v>
      </c>
      <c r="V34" s="87" t="s">
        <v>28</v>
      </c>
      <c r="W34" s="87" t="s">
        <v>29</v>
      </c>
      <c r="X34" s="87" t="s">
        <v>30</v>
      </c>
      <c r="Y34" s="87" t="s">
        <v>31</v>
      </c>
      <c r="Z34" s="87" t="s">
        <v>32</v>
      </c>
      <c r="AA34" s="87" t="s">
        <v>33</v>
      </c>
      <c r="AB34" s="87" t="s">
        <v>118</v>
      </c>
      <c r="AC34" s="87" t="s">
        <v>78</v>
      </c>
      <c r="AD34" s="28">
        <v>3</v>
      </c>
      <c r="AE34" s="87" t="s">
        <v>397</v>
      </c>
      <c r="AF34" s="87" t="s">
        <v>44</v>
      </c>
      <c r="AG34" s="87" t="s">
        <v>36</v>
      </c>
      <c r="AH34" s="87" t="s">
        <v>35</v>
      </c>
      <c r="AI34" s="28">
        <v>5.5</v>
      </c>
      <c r="AJ34" s="87">
        <v>4</v>
      </c>
      <c r="AK34" s="87">
        <v>4</v>
      </c>
      <c r="AL34" s="87" t="s">
        <v>170</v>
      </c>
      <c r="AM34" s="87" t="s">
        <v>119</v>
      </c>
      <c r="AN34" s="104">
        <v>50</v>
      </c>
      <c r="AQ34" s="91"/>
    </row>
    <row r="35" spans="1:43" ht="45" x14ac:dyDescent="0.25">
      <c r="A35" s="33">
        <v>2031</v>
      </c>
      <c r="B35" s="3" t="s">
        <v>143</v>
      </c>
      <c r="C35" s="13" t="s">
        <v>694</v>
      </c>
      <c r="D35" s="25" t="s">
        <v>26</v>
      </c>
      <c r="E35" s="22" t="s">
        <v>382</v>
      </c>
      <c r="F35" s="87" t="s">
        <v>384</v>
      </c>
      <c r="G35" s="10">
        <v>270500</v>
      </c>
      <c r="H35" s="17">
        <v>6.2098255280073458</v>
      </c>
      <c r="I35" s="17">
        <v>0.48310536044362296</v>
      </c>
      <c r="J35" s="17">
        <v>0.80517560073937156</v>
      </c>
      <c r="K35" s="17">
        <v>1.6103512014787431</v>
      </c>
      <c r="L35" s="17" t="s">
        <v>374</v>
      </c>
      <c r="M35" s="87" t="s">
        <v>27</v>
      </c>
      <c r="N35" s="25" t="s">
        <v>26</v>
      </c>
      <c r="O35" s="25" t="s">
        <v>26</v>
      </c>
      <c r="P35" s="25" t="s">
        <v>26</v>
      </c>
      <c r="Q35" s="98"/>
      <c r="R35" s="25" t="s">
        <v>26</v>
      </c>
      <c r="S35" s="25" t="s">
        <v>26</v>
      </c>
      <c r="T35" s="25" t="s">
        <v>26</v>
      </c>
      <c r="U35" s="99"/>
      <c r="V35" s="87" t="s">
        <v>28</v>
      </c>
      <c r="W35" s="87" t="s">
        <v>29</v>
      </c>
      <c r="X35" s="87" t="s">
        <v>30</v>
      </c>
      <c r="Y35" s="87" t="s">
        <v>31</v>
      </c>
      <c r="Z35" s="87" t="s">
        <v>32</v>
      </c>
      <c r="AA35" s="87" t="s">
        <v>33</v>
      </c>
      <c r="AB35" s="87" t="s">
        <v>85</v>
      </c>
      <c r="AC35" s="87" t="s">
        <v>65</v>
      </c>
      <c r="AD35" s="28">
        <v>0.5</v>
      </c>
      <c r="AE35" s="87" t="s">
        <v>396</v>
      </c>
      <c r="AF35" s="87" t="s">
        <v>35</v>
      </c>
      <c r="AG35" s="87" t="s">
        <v>35</v>
      </c>
      <c r="AH35" s="87" t="s">
        <v>35</v>
      </c>
      <c r="AI35" s="28">
        <v>4</v>
      </c>
      <c r="AJ35" s="87" t="s">
        <v>170</v>
      </c>
      <c r="AK35" s="87" t="s">
        <v>170</v>
      </c>
      <c r="AL35" s="87" t="s">
        <v>170</v>
      </c>
      <c r="AM35" s="87" t="s">
        <v>119</v>
      </c>
      <c r="AN35" s="104">
        <v>80</v>
      </c>
      <c r="AQ35" s="226"/>
    </row>
    <row r="36" spans="1:43" ht="90" x14ac:dyDescent="0.25">
      <c r="A36" s="33">
        <v>2032</v>
      </c>
      <c r="B36" s="3" t="s">
        <v>144</v>
      </c>
      <c r="C36" s="13" t="s">
        <v>145</v>
      </c>
      <c r="D36" s="25" t="s">
        <v>26</v>
      </c>
      <c r="E36" s="87" t="s">
        <v>383</v>
      </c>
      <c r="F36" s="87" t="s">
        <v>384</v>
      </c>
      <c r="G36" s="10">
        <v>65000</v>
      </c>
      <c r="H36" s="17">
        <v>1.4921946740128558</v>
      </c>
      <c r="I36" s="17">
        <v>2.0104615384615387</v>
      </c>
      <c r="J36" s="17">
        <v>3.3507692307692309</v>
      </c>
      <c r="K36" s="17">
        <v>6.7015384615384619</v>
      </c>
      <c r="L36" s="17" t="s">
        <v>374</v>
      </c>
      <c r="M36" s="87" t="s">
        <v>82</v>
      </c>
      <c r="N36" s="25" t="s">
        <v>26</v>
      </c>
      <c r="O36" s="25" t="s">
        <v>26</v>
      </c>
      <c r="P36" s="25" t="s">
        <v>26</v>
      </c>
      <c r="Q36" s="98"/>
      <c r="R36" s="99"/>
      <c r="S36" s="25" t="s">
        <v>26</v>
      </c>
      <c r="T36" s="25" t="s">
        <v>26</v>
      </c>
      <c r="U36" s="25" t="s">
        <v>26</v>
      </c>
      <c r="V36" s="87" t="s">
        <v>28</v>
      </c>
      <c r="W36" s="87" t="s">
        <v>29</v>
      </c>
      <c r="X36" s="87" t="s">
        <v>30</v>
      </c>
      <c r="Y36" s="87" t="s">
        <v>31</v>
      </c>
      <c r="Z36" s="87" t="s">
        <v>32</v>
      </c>
      <c r="AA36" s="87" t="s">
        <v>33</v>
      </c>
      <c r="AB36" s="87" t="s">
        <v>122</v>
      </c>
      <c r="AC36" s="87" t="s">
        <v>50</v>
      </c>
      <c r="AD36" s="28">
        <v>2.4</v>
      </c>
      <c r="AE36" s="87" t="s">
        <v>399</v>
      </c>
      <c r="AF36" s="87" t="s">
        <v>40</v>
      </c>
      <c r="AG36" s="87" t="s">
        <v>35</v>
      </c>
      <c r="AH36" s="87" t="s">
        <v>35</v>
      </c>
      <c r="AI36" s="28">
        <v>5.5</v>
      </c>
      <c r="AJ36" s="87">
        <v>4</v>
      </c>
      <c r="AK36" s="87">
        <v>4</v>
      </c>
      <c r="AL36" s="87">
        <v>12</v>
      </c>
      <c r="AM36" s="87" t="s">
        <v>146</v>
      </c>
      <c r="AN36" s="104">
        <v>30</v>
      </c>
      <c r="AQ36" s="94"/>
    </row>
    <row r="37" spans="1:43" ht="56.25" x14ac:dyDescent="0.25">
      <c r="A37" s="33">
        <v>2033</v>
      </c>
      <c r="B37" s="3" t="s">
        <v>147</v>
      </c>
      <c r="C37" s="13" t="s">
        <v>148</v>
      </c>
      <c r="D37" s="25" t="s">
        <v>26</v>
      </c>
      <c r="E37" s="22" t="s">
        <v>382</v>
      </c>
      <c r="F37" s="87" t="s">
        <v>384</v>
      </c>
      <c r="G37" s="10">
        <v>20500</v>
      </c>
      <c r="H37" s="17">
        <v>0.47061524334251609</v>
      </c>
      <c r="I37" s="17">
        <v>6.3746341463414629</v>
      </c>
      <c r="J37" s="17">
        <v>10.624390243902438</v>
      </c>
      <c r="K37" s="17">
        <v>21.248780487804876</v>
      </c>
      <c r="L37" s="17" t="s">
        <v>374</v>
      </c>
      <c r="M37" s="87" t="s">
        <v>27</v>
      </c>
      <c r="N37" s="25" t="s">
        <v>26</v>
      </c>
      <c r="O37" s="25" t="s">
        <v>26</v>
      </c>
      <c r="P37" s="25" t="s">
        <v>26</v>
      </c>
      <c r="Q37" s="98"/>
      <c r="R37" s="99"/>
      <c r="S37" s="25" t="s">
        <v>26</v>
      </c>
      <c r="T37" s="25" t="s">
        <v>26</v>
      </c>
      <c r="U37" s="99"/>
      <c r="V37" s="87" t="s">
        <v>28</v>
      </c>
      <c r="W37" s="87" t="s">
        <v>29</v>
      </c>
      <c r="X37" s="87" t="s">
        <v>30</v>
      </c>
      <c r="Y37" s="87" t="s">
        <v>31</v>
      </c>
      <c r="Z37" s="87" t="s">
        <v>32</v>
      </c>
      <c r="AA37" s="87" t="s">
        <v>33</v>
      </c>
      <c r="AB37" s="87" t="s">
        <v>122</v>
      </c>
      <c r="AC37" s="87" t="s">
        <v>62</v>
      </c>
      <c r="AD37" s="28">
        <v>6.6</v>
      </c>
      <c r="AE37" s="87" t="s">
        <v>397</v>
      </c>
      <c r="AF37" s="87" t="s">
        <v>40</v>
      </c>
      <c r="AG37" s="87" t="s">
        <v>35</v>
      </c>
      <c r="AH37" s="87" t="s">
        <v>44</v>
      </c>
      <c r="AI37" s="28">
        <v>4</v>
      </c>
      <c r="AJ37" s="87" t="s">
        <v>170</v>
      </c>
      <c r="AK37" s="87" t="s">
        <v>170</v>
      </c>
      <c r="AL37" s="87" t="s">
        <v>170</v>
      </c>
      <c r="AM37" s="87" t="s">
        <v>149</v>
      </c>
      <c r="AN37" s="104">
        <v>36</v>
      </c>
      <c r="AQ37" s="228"/>
    </row>
    <row r="38" spans="1:43" ht="45" x14ac:dyDescent="0.25">
      <c r="A38" s="33">
        <v>2034</v>
      </c>
      <c r="B38" s="3" t="s">
        <v>155</v>
      </c>
      <c r="C38" s="13" t="s">
        <v>156</v>
      </c>
      <c r="D38" s="25" t="s">
        <v>26</v>
      </c>
      <c r="E38" s="22" t="s">
        <v>382</v>
      </c>
      <c r="F38" s="87" t="s">
        <v>384</v>
      </c>
      <c r="G38" s="10">
        <v>200000</v>
      </c>
      <c r="H38" s="17">
        <v>4.5913682277318637</v>
      </c>
      <c r="I38" s="17">
        <v>0.65340000000000009</v>
      </c>
      <c r="J38" s="17">
        <v>1.0890000000000002</v>
      </c>
      <c r="K38" s="17">
        <v>2.1780000000000004</v>
      </c>
      <c r="L38" s="17" t="s">
        <v>374</v>
      </c>
      <c r="M38" s="87" t="s">
        <v>27</v>
      </c>
      <c r="N38" s="25" t="s">
        <v>26</v>
      </c>
      <c r="O38" s="25" t="s">
        <v>26</v>
      </c>
      <c r="P38" s="25" t="s">
        <v>26</v>
      </c>
      <c r="Q38" s="98"/>
      <c r="R38" s="99"/>
      <c r="S38" s="25" t="s">
        <v>26</v>
      </c>
      <c r="T38" s="25" t="s">
        <v>26</v>
      </c>
      <c r="U38" s="99"/>
      <c r="V38" s="87" t="s">
        <v>28</v>
      </c>
      <c r="W38" s="87" t="s">
        <v>29</v>
      </c>
      <c r="X38" s="87" t="s">
        <v>30</v>
      </c>
      <c r="Y38" s="87" t="s">
        <v>31</v>
      </c>
      <c r="Z38" s="87" t="s">
        <v>32</v>
      </c>
      <c r="AA38" s="87" t="s">
        <v>33</v>
      </c>
      <c r="AB38" s="87" t="s">
        <v>88</v>
      </c>
      <c r="AC38" s="87" t="s">
        <v>34</v>
      </c>
      <c r="AD38" s="28">
        <v>3</v>
      </c>
      <c r="AE38" s="87" t="s">
        <v>397</v>
      </c>
      <c r="AF38" s="87" t="s">
        <v>40</v>
      </c>
      <c r="AG38" s="87" t="s">
        <v>35</v>
      </c>
      <c r="AH38" s="87" t="s">
        <v>44</v>
      </c>
      <c r="AI38" s="28">
        <v>6</v>
      </c>
      <c r="AJ38" s="87" t="s">
        <v>170</v>
      </c>
      <c r="AK38" s="87" t="s">
        <v>170</v>
      </c>
      <c r="AL38" s="87" t="s">
        <v>170</v>
      </c>
      <c r="AM38" s="87" t="s">
        <v>119</v>
      </c>
      <c r="AN38" s="104">
        <v>48</v>
      </c>
      <c r="AQ38" s="228"/>
    </row>
    <row r="39" spans="1:43" ht="45" x14ac:dyDescent="0.25">
      <c r="A39" s="33">
        <v>2035</v>
      </c>
      <c r="B39" s="3" t="s">
        <v>157</v>
      </c>
      <c r="C39" s="13" t="s">
        <v>158</v>
      </c>
      <c r="D39" s="25" t="s">
        <v>26</v>
      </c>
      <c r="E39" s="22" t="s">
        <v>382</v>
      </c>
      <c r="F39" s="87" t="s">
        <v>384</v>
      </c>
      <c r="G39" s="10">
        <v>200000</v>
      </c>
      <c r="H39" s="17">
        <v>4.5913682277318637</v>
      </c>
      <c r="I39" s="17">
        <v>0.65340000000000009</v>
      </c>
      <c r="J39" s="17">
        <v>1.0890000000000002</v>
      </c>
      <c r="K39" s="17">
        <v>2.1780000000000004</v>
      </c>
      <c r="L39" s="17" t="s">
        <v>374</v>
      </c>
      <c r="M39" s="87" t="s">
        <v>27</v>
      </c>
      <c r="N39" s="25" t="s">
        <v>26</v>
      </c>
      <c r="O39" s="25" t="s">
        <v>26</v>
      </c>
      <c r="P39" s="25" t="s">
        <v>26</v>
      </c>
      <c r="Q39" s="98"/>
      <c r="R39" s="25" t="s">
        <v>26</v>
      </c>
      <c r="S39" s="25" t="s">
        <v>26</v>
      </c>
      <c r="T39" s="25" t="s">
        <v>26</v>
      </c>
      <c r="U39" s="99"/>
      <c r="V39" s="87" t="s">
        <v>28</v>
      </c>
      <c r="W39" s="87" t="s">
        <v>29</v>
      </c>
      <c r="X39" s="87" t="s">
        <v>30</v>
      </c>
      <c r="Y39" s="87" t="s">
        <v>31</v>
      </c>
      <c r="Z39" s="87" t="s">
        <v>32</v>
      </c>
      <c r="AA39" s="87" t="s">
        <v>33</v>
      </c>
      <c r="AB39" s="87" t="s">
        <v>85</v>
      </c>
      <c r="AC39" s="87" t="s">
        <v>62</v>
      </c>
      <c r="AD39" s="28">
        <v>4</v>
      </c>
      <c r="AE39" s="87" t="s">
        <v>397</v>
      </c>
      <c r="AF39" s="87" t="s">
        <v>35</v>
      </c>
      <c r="AG39" s="87" t="s">
        <v>44</v>
      </c>
      <c r="AH39" s="87" t="s">
        <v>44</v>
      </c>
      <c r="AI39" s="28">
        <v>5.6</v>
      </c>
      <c r="AJ39" s="87" t="s">
        <v>170</v>
      </c>
      <c r="AK39" s="87" t="s">
        <v>170</v>
      </c>
      <c r="AL39" s="87" t="s">
        <v>170</v>
      </c>
      <c r="AM39" s="87" t="s">
        <v>119</v>
      </c>
      <c r="AN39" s="104">
        <v>80</v>
      </c>
      <c r="AQ39" s="228"/>
    </row>
    <row r="40" spans="1:43" ht="45" x14ac:dyDescent="0.25">
      <c r="A40" s="33">
        <v>2036</v>
      </c>
      <c r="B40" s="3" t="s">
        <v>159</v>
      </c>
      <c r="C40" s="13" t="s">
        <v>160</v>
      </c>
      <c r="D40" s="25" t="s">
        <v>26</v>
      </c>
      <c r="E40" s="22" t="s">
        <v>382</v>
      </c>
      <c r="F40" s="87" t="s">
        <v>384</v>
      </c>
      <c r="G40" s="10">
        <v>200000</v>
      </c>
      <c r="H40" s="17">
        <v>4.5913682277318637</v>
      </c>
      <c r="I40" s="17">
        <v>0.65340000000000009</v>
      </c>
      <c r="J40" s="17">
        <v>1.0890000000000002</v>
      </c>
      <c r="K40" s="17">
        <v>2.1780000000000004</v>
      </c>
      <c r="L40" s="17" t="s">
        <v>374</v>
      </c>
      <c r="M40" s="87" t="s">
        <v>27</v>
      </c>
      <c r="N40" s="25" t="s">
        <v>26</v>
      </c>
      <c r="O40" s="92"/>
      <c r="P40" s="92"/>
      <c r="Q40" s="98"/>
      <c r="R40" s="99"/>
      <c r="S40" s="25" t="s">
        <v>26</v>
      </c>
      <c r="T40" s="25" t="s">
        <v>26</v>
      </c>
      <c r="U40" s="99"/>
      <c r="V40" s="87" t="s">
        <v>28</v>
      </c>
      <c r="W40" s="87" t="s">
        <v>29</v>
      </c>
      <c r="X40" s="307" t="s">
        <v>388</v>
      </c>
      <c r="Y40" s="308"/>
      <c r="Z40" s="307" t="s">
        <v>388</v>
      </c>
      <c r="AA40" s="308"/>
      <c r="AB40" s="87" t="s">
        <v>88</v>
      </c>
      <c r="AC40" s="87" t="s">
        <v>34</v>
      </c>
      <c r="AD40" s="28">
        <v>3</v>
      </c>
      <c r="AE40" s="87" t="s">
        <v>397</v>
      </c>
      <c r="AF40" s="87" t="s">
        <v>40</v>
      </c>
      <c r="AG40" s="87" t="s">
        <v>35</v>
      </c>
      <c r="AH40" s="87" t="s">
        <v>44</v>
      </c>
      <c r="AI40" s="28">
        <v>5.6</v>
      </c>
      <c r="AJ40" s="87" t="s">
        <v>52</v>
      </c>
      <c r="AK40" s="87">
        <v>4</v>
      </c>
      <c r="AL40" s="87" t="s">
        <v>170</v>
      </c>
      <c r="AM40" s="87" t="s">
        <v>119</v>
      </c>
      <c r="AN40" s="104">
        <v>187.5</v>
      </c>
      <c r="AQ40" s="228"/>
    </row>
    <row r="41" spans="1:43" ht="15.75" x14ac:dyDescent="0.25">
      <c r="A41" s="33">
        <v>2037</v>
      </c>
      <c r="B41" s="9" t="s">
        <v>168</v>
      </c>
      <c r="C41" s="13" t="s">
        <v>169</v>
      </c>
      <c r="D41" s="25" t="s">
        <v>26</v>
      </c>
      <c r="E41" s="22" t="s">
        <v>382</v>
      </c>
      <c r="F41" s="87" t="s">
        <v>384</v>
      </c>
      <c r="G41" s="10">
        <v>288000</v>
      </c>
      <c r="H41" s="19">
        <v>6.6115702479338845</v>
      </c>
      <c r="I41" s="19">
        <v>0.45374999999999999</v>
      </c>
      <c r="J41" s="19">
        <v>0.75624999999999998</v>
      </c>
      <c r="K41" s="19">
        <v>1.5125</v>
      </c>
      <c r="L41" s="97" t="s">
        <v>374</v>
      </c>
      <c r="M41" s="87" t="s">
        <v>27</v>
      </c>
      <c r="N41" s="25" t="s">
        <v>26</v>
      </c>
      <c r="O41" s="25" t="s">
        <v>26</v>
      </c>
      <c r="P41" s="25" t="s">
        <v>26</v>
      </c>
      <c r="Q41" s="26"/>
      <c r="R41" s="26"/>
      <c r="S41" s="25" t="s">
        <v>26</v>
      </c>
      <c r="T41" s="25" t="s">
        <v>26</v>
      </c>
      <c r="U41" s="26"/>
      <c r="V41" s="87" t="s">
        <v>28</v>
      </c>
      <c r="W41" s="87" t="s">
        <v>29</v>
      </c>
      <c r="X41" s="87" t="s">
        <v>30</v>
      </c>
      <c r="Y41" s="87" t="s">
        <v>31</v>
      </c>
      <c r="Z41" s="87" t="s">
        <v>32</v>
      </c>
      <c r="AA41" s="87" t="s">
        <v>33</v>
      </c>
      <c r="AB41" s="7" t="s">
        <v>122</v>
      </c>
      <c r="AC41" s="7" t="s">
        <v>65</v>
      </c>
      <c r="AD41" s="27">
        <v>6</v>
      </c>
      <c r="AE41" s="6" t="s">
        <v>397</v>
      </c>
      <c r="AF41" s="7" t="s">
        <v>44</v>
      </c>
      <c r="AG41" s="7" t="s">
        <v>44</v>
      </c>
      <c r="AH41" s="7" t="s">
        <v>44</v>
      </c>
      <c r="AI41" s="27">
        <v>6</v>
      </c>
      <c r="AJ41" s="87" t="s">
        <v>170</v>
      </c>
      <c r="AK41" s="87" t="s">
        <v>170</v>
      </c>
      <c r="AL41" s="87" t="s">
        <v>170</v>
      </c>
      <c r="AM41" s="15" t="s">
        <v>170</v>
      </c>
      <c r="AN41" s="104">
        <v>100</v>
      </c>
      <c r="AQ41" s="228"/>
    </row>
    <row r="42" spans="1:43" ht="22.5" x14ac:dyDescent="0.25">
      <c r="A42" s="33">
        <v>2038</v>
      </c>
      <c r="B42" s="9" t="s">
        <v>730</v>
      </c>
      <c r="C42" s="4" t="s">
        <v>171</v>
      </c>
      <c r="D42" s="25" t="s">
        <v>26</v>
      </c>
      <c r="E42" s="22" t="s">
        <v>382</v>
      </c>
      <c r="F42" s="87" t="s">
        <v>384</v>
      </c>
      <c r="G42" s="10">
        <v>121800</v>
      </c>
      <c r="H42" s="20">
        <v>2.7961432506887052</v>
      </c>
      <c r="I42" s="20">
        <v>1.0729064039408867</v>
      </c>
      <c r="J42" s="20">
        <v>1.788177339901478</v>
      </c>
      <c r="K42" s="20">
        <v>3.576354679802956</v>
      </c>
      <c r="L42" s="17" t="s">
        <v>374</v>
      </c>
      <c r="M42" s="87" t="s">
        <v>27</v>
      </c>
      <c r="N42" s="25" t="s">
        <v>26</v>
      </c>
      <c r="O42" s="25" t="s">
        <v>26</v>
      </c>
      <c r="P42" s="25" t="s">
        <v>26</v>
      </c>
      <c r="Q42" s="25" t="s">
        <v>26</v>
      </c>
      <c r="R42" s="25" t="s">
        <v>26</v>
      </c>
      <c r="S42" s="25" t="s">
        <v>26</v>
      </c>
      <c r="T42" s="25" t="s">
        <v>26</v>
      </c>
      <c r="U42" s="26"/>
      <c r="V42" s="87" t="s">
        <v>28</v>
      </c>
      <c r="W42" s="87" t="s">
        <v>29</v>
      </c>
      <c r="X42" s="87" t="s">
        <v>30</v>
      </c>
      <c r="Y42" s="87" t="s">
        <v>31</v>
      </c>
      <c r="Z42" s="87" t="s">
        <v>32</v>
      </c>
      <c r="AA42" s="87" t="s">
        <v>33</v>
      </c>
      <c r="AB42" s="7" t="s">
        <v>122</v>
      </c>
      <c r="AC42" s="7" t="s">
        <v>78</v>
      </c>
      <c r="AD42" s="27">
        <v>2</v>
      </c>
      <c r="AE42" s="6" t="s">
        <v>397</v>
      </c>
      <c r="AF42" s="7" t="s">
        <v>36</v>
      </c>
      <c r="AG42" s="7" t="s">
        <v>35</v>
      </c>
      <c r="AH42" s="7" t="s">
        <v>35</v>
      </c>
      <c r="AI42" s="27">
        <v>5</v>
      </c>
      <c r="AJ42" s="87" t="s">
        <v>170</v>
      </c>
      <c r="AK42" s="87" t="s">
        <v>170</v>
      </c>
      <c r="AL42" s="87" t="s">
        <v>170</v>
      </c>
      <c r="AM42" s="87" t="s">
        <v>89</v>
      </c>
      <c r="AN42" s="104">
        <v>375</v>
      </c>
      <c r="AQ42" s="228"/>
    </row>
    <row r="43" spans="1:43" ht="15.75" x14ac:dyDescent="0.25">
      <c r="A43" s="33">
        <v>2039</v>
      </c>
      <c r="B43" s="9" t="s">
        <v>172</v>
      </c>
      <c r="C43" s="16" t="s">
        <v>173</v>
      </c>
      <c r="D43" s="25" t="s">
        <v>26</v>
      </c>
      <c r="E43" s="22" t="s">
        <v>382</v>
      </c>
      <c r="F43" s="87" t="s">
        <v>384</v>
      </c>
      <c r="G43" s="10">
        <v>500</v>
      </c>
      <c r="H43" s="21">
        <v>1.1478420569329659E-2</v>
      </c>
      <c r="I43" s="21">
        <v>261.36</v>
      </c>
      <c r="J43" s="21">
        <v>435.6</v>
      </c>
      <c r="K43" s="21">
        <v>871.2</v>
      </c>
      <c r="L43" s="17" t="s">
        <v>374</v>
      </c>
      <c r="M43" s="87" t="s">
        <v>27</v>
      </c>
      <c r="N43" s="25" t="s">
        <v>26</v>
      </c>
      <c r="O43" s="25" t="s">
        <v>26</v>
      </c>
      <c r="P43" s="25" t="s">
        <v>26</v>
      </c>
      <c r="Q43" s="25" t="s">
        <v>26</v>
      </c>
      <c r="R43" s="25" t="s">
        <v>26</v>
      </c>
      <c r="S43" s="26"/>
      <c r="T43" s="26"/>
      <c r="U43" s="26"/>
      <c r="V43" s="87" t="s">
        <v>28</v>
      </c>
      <c r="W43" s="87" t="s">
        <v>29</v>
      </c>
      <c r="X43" s="87" t="s">
        <v>30</v>
      </c>
      <c r="Y43" s="87" t="s">
        <v>31</v>
      </c>
      <c r="Z43" s="87" t="s">
        <v>32</v>
      </c>
      <c r="AA43" s="87" t="s">
        <v>33</v>
      </c>
      <c r="AB43" s="7" t="s">
        <v>122</v>
      </c>
      <c r="AC43" s="7" t="s">
        <v>167</v>
      </c>
      <c r="AD43" s="27">
        <v>2</v>
      </c>
      <c r="AE43" s="6" t="s">
        <v>397</v>
      </c>
      <c r="AF43" s="7" t="s">
        <v>36</v>
      </c>
      <c r="AG43" s="7" t="s">
        <v>40</v>
      </c>
      <c r="AH43" s="7" t="s">
        <v>35</v>
      </c>
      <c r="AI43" s="27">
        <v>5</v>
      </c>
      <c r="AJ43" s="87" t="s">
        <v>170</v>
      </c>
      <c r="AK43" s="87" t="s">
        <v>170</v>
      </c>
      <c r="AL43" s="87" t="s">
        <v>170</v>
      </c>
      <c r="AM43" s="87" t="s">
        <v>44</v>
      </c>
      <c r="AN43" s="104">
        <v>10</v>
      </c>
      <c r="AQ43" s="228"/>
    </row>
    <row r="44" spans="1:43" ht="15.75" x14ac:dyDescent="0.25">
      <c r="A44" s="33">
        <v>2040</v>
      </c>
      <c r="B44" s="9" t="s">
        <v>174</v>
      </c>
      <c r="C44" s="16" t="s">
        <v>175</v>
      </c>
      <c r="D44" s="25" t="s">
        <v>26</v>
      </c>
      <c r="E44" s="22" t="s">
        <v>382</v>
      </c>
      <c r="F44" s="87" t="s">
        <v>384</v>
      </c>
      <c r="G44" s="10">
        <v>75666</v>
      </c>
      <c r="H44" s="21">
        <v>1.7370523415977961</v>
      </c>
      <c r="I44" s="21">
        <v>1.72706367456982</v>
      </c>
      <c r="J44" s="21">
        <v>2.8784394576163668</v>
      </c>
      <c r="K44" s="21">
        <v>5.7568789152327335</v>
      </c>
      <c r="L44" s="17" t="s">
        <v>374</v>
      </c>
      <c r="M44" s="87" t="s">
        <v>27</v>
      </c>
      <c r="N44" s="25" t="s">
        <v>26</v>
      </c>
      <c r="O44" s="25" t="s">
        <v>26</v>
      </c>
      <c r="P44" s="25" t="s">
        <v>26</v>
      </c>
      <c r="Q44" s="26"/>
      <c r="R44" s="26"/>
      <c r="S44" s="25" t="s">
        <v>26</v>
      </c>
      <c r="T44" s="25" t="s">
        <v>26</v>
      </c>
      <c r="U44" s="25" t="s">
        <v>26</v>
      </c>
      <c r="V44" s="87" t="s">
        <v>28</v>
      </c>
      <c r="W44" s="87" t="s">
        <v>29</v>
      </c>
      <c r="X44" s="87" t="s">
        <v>30</v>
      </c>
      <c r="Y44" s="87" t="s">
        <v>31</v>
      </c>
      <c r="Z44" s="87" t="s">
        <v>32</v>
      </c>
      <c r="AA44" s="87" t="s">
        <v>33</v>
      </c>
      <c r="AB44" s="7" t="s">
        <v>122</v>
      </c>
      <c r="AC44" s="7" t="s">
        <v>34</v>
      </c>
      <c r="AD44" s="27">
        <v>8</v>
      </c>
      <c r="AE44" s="6" t="s">
        <v>397</v>
      </c>
      <c r="AF44" s="7" t="s">
        <v>40</v>
      </c>
      <c r="AG44" s="7" t="s">
        <v>36</v>
      </c>
      <c r="AH44" s="7" t="s">
        <v>35</v>
      </c>
      <c r="AI44" s="27">
        <v>5</v>
      </c>
      <c r="AJ44" s="87" t="s">
        <v>170</v>
      </c>
      <c r="AK44" s="87" t="s">
        <v>170</v>
      </c>
      <c r="AL44" s="87" t="s">
        <v>170</v>
      </c>
      <c r="AM44" s="87" t="s">
        <v>176</v>
      </c>
      <c r="AN44" s="104"/>
      <c r="AQ44" s="229"/>
    </row>
    <row r="45" spans="1:43" ht="22.5" x14ac:dyDescent="0.25">
      <c r="A45" s="33">
        <v>2041</v>
      </c>
      <c r="B45" s="9" t="s">
        <v>177</v>
      </c>
      <c r="C45" s="16" t="s">
        <v>178</v>
      </c>
      <c r="D45" s="25" t="s">
        <v>26</v>
      </c>
      <c r="E45" s="22" t="s">
        <v>382</v>
      </c>
      <c r="F45" s="87" t="s">
        <v>384</v>
      </c>
      <c r="G45" s="10">
        <v>2063000</v>
      </c>
      <c r="H45" s="21">
        <v>47.359963269054177</v>
      </c>
      <c r="I45" s="21">
        <v>6.3344643722733879E-2</v>
      </c>
      <c r="J45" s="21">
        <v>0.10557440620455648</v>
      </c>
      <c r="K45" s="21">
        <v>0.21114881240911296</v>
      </c>
      <c r="L45" s="17" t="s">
        <v>374</v>
      </c>
      <c r="M45" s="87" t="s">
        <v>27</v>
      </c>
      <c r="N45" s="25" t="s">
        <v>26</v>
      </c>
      <c r="O45" s="25" t="s">
        <v>26</v>
      </c>
      <c r="P45" s="25" t="s">
        <v>26</v>
      </c>
      <c r="Q45" s="26"/>
      <c r="R45" s="25" t="s">
        <v>26</v>
      </c>
      <c r="S45" s="25" t="s">
        <v>26</v>
      </c>
      <c r="T45" s="26"/>
      <c r="U45" s="26"/>
      <c r="V45" s="87" t="s">
        <v>28</v>
      </c>
      <c r="W45" s="87" t="s">
        <v>29</v>
      </c>
      <c r="X45" s="87" t="s">
        <v>30</v>
      </c>
      <c r="Y45" s="87" t="s">
        <v>31</v>
      </c>
      <c r="Z45" s="87" t="s">
        <v>32</v>
      </c>
      <c r="AA45" s="87" t="s">
        <v>33</v>
      </c>
      <c r="AB45" s="7" t="s">
        <v>85</v>
      </c>
      <c r="AC45" s="7" t="s">
        <v>65</v>
      </c>
      <c r="AD45" s="27">
        <v>8</v>
      </c>
      <c r="AE45" s="6" t="s">
        <v>397</v>
      </c>
      <c r="AF45" s="7" t="s">
        <v>35</v>
      </c>
      <c r="AG45" s="7" t="s">
        <v>44</v>
      </c>
      <c r="AH45" s="7" t="s">
        <v>35</v>
      </c>
      <c r="AI45" s="27">
        <v>5.3</v>
      </c>
      <c r="AJ45" s="87" t="s">
        <v>170</v>
      </c>
      <c r="AK45" s="87" t="s">
        <v>170</v>
      </c>
      <c r="AL45" s="87" t="s">
        <v>170</v>
      </c>
      <c r="AM45" s="87" t="s">
        <v>89</v>
      </c>
      <c r="AN45" s="104">
        <v>40</v>
      </c>
      <c r="AQ45" s="226"/>
    </row>
    <row r="46" spans="1:43" ht="15.75" x14ac:dyDescent="0.25">
      <c r="A46" s="33">
        <v>2042</v>
      </c>
      <c r="B46" s="9" t="s">
        <v>179</v>
      </c>
      <c r="C46" s="16" t="s">
        <v>180</v>
      </c>
      <c r="D46" s="25" t="s">
        <v>26</v>
      </c>
      <c r="E46" s="22" t="s">
        <v>382</v>
      </c>
      <c r="F46" s="87" t="s">
        <v>384</v>
      </c>
      <c r="G46" s="10">
        <v>2000000</v>
      </c>
      <c r="H46" s="21">
        <v>45.913682277318642</v>
      </c>
      <c r="I46" s="21">
        <v>6.5339999999999995E-2</v>
      </c>
      <c r="J46" s="21">
        <v>0.1089</v>
      </c>
      <c r="K46" s="21">
        <v>0.21779999999999999</v>
      </c>
      <c r="L46" s="17" t="s">
        <v>374</v>
      </c>
      <c r="M46" s="87" t="s">
        <v>27</v>
      </c>
      <c r="N46" s="25" t="s">
        <v>26</v>
      </c>
      <c r="O46" s="25" t="s">
        <v>26</v>
      </c>
      <c r="P46" s="25" t="s">
        <v>26</v>
      </c>
      <c r="Q46" s="26"/>
      <c r="R46" s="26"/>
      <c r="S46" s="25" t="s">
        <v>26</v>
      </c>
      <c r="T46" s="25" t="s">
        <v>26</v>
      </c>
      <c r="U46" s="26"/>
      <c r="V46" s="87" t="s">
        <v>28</v>
      </c>
      <c r="W46" s="87" t="s">
        <v>29</v>
      </c>
      <c r="X46" s="87" t="s">
        <v>30</v>
      </c>
      <c r="Y46" s="87" t="s">
        <v>31</v>
      </c>
      <c r="Z46" s="87" t="s">
        <v>32</v>
      </c>
      <c r="AA46" s="87" t="s">
        <v>33</v>
      </c>
      <c r="AB46" s="7" t="s">
        <v>88</v>
      </c>
      <c r="AC46" s="7" t="s">
        <v>62</v>
      </c>
      <c r="AD46" s="27">
        <v>5</v>
      </c>
      <c r="AE46" s="6" t="s">
        <v>396</v>
      </c>
      <c r="AF46" s="7" t="s">
        <v>40</v>
      </c>
      <c r="AG46" s="7" t="s">
        <v>35</v>
      </c>
      <c r="AH46" s="7" t="s">
        <v>35</v>
      </c>
      <c r="AI46" s="27">
        <v>5.7</v>
      </c>
      <c r="AJ46" s="87" t="s">
        <v>170</v>
      </c>
      <c r="AK46" s="87" t="s">
        <v>170</v>
      </c>
      <c r="AL46" s="87" t="s">
        <v>170</v>
      </c>
      <c r="AM46" s="87" t="s">
        <v>36</v>
      </c>
      <c r="AN46" s="104">
        <v>280</v>
      </c>
      <c r="AQ46" s="230"/>
    </row>
    <row r="47" spans="1:43" ht="22.5" x14ac:dyDescent="0.25">
      <c r="A47" s="33">
        <v>2043</v>
      </c>
      <c r="B47" s="9" t="s">
        <v>181</v>
      </c>
      <c r="C47" s="16" t="s">
        <v>182</v>
      </c>
      <c r="D47" s="25" t="s">
        <v>26</v>
      </c>
      <c r="E47" s="22" t="s">
        <v>382</v>
      </c>
      <c r="F47" s="87" t="s">
        <v>384</v>
      </c>
      <c r="G47" s="10">
        <v>700000</v>
      </c>
      <c r="H47" s="21">
        <v>16.069788797061523</v>
      </c>
      <c r="I47" s="21">
        <v>0.18668571428571429</v>
      </c>
      <c r="J47" s="21">
        <v>0.31114285714285717</v>
      </c>
      <c r="K47" s="21">
        <v>0.62228571428571433</v>
      </c>
      <c r="L47" s="17" t="s">
        <v>374</v>
      </c>
      <c r="M47" s="87" t="s">
        <v>27</v>
      </c>
      <c r="N47" s="25" t="s">
        <v>26</v>
      </c>
      <c r="O47" s="25" t="s">
        <v>26</v>
      </c>
      <c r="P47" s="25" t="s">
        <v>26</v>
      </c>
      <c r="Q47" s="26"/>
      <c r="R47" s="25" t="s">
        <v>26</v>
      </c>
      <c r="S47" s="25" t="s">
        <v>26</v>
      </c>
      <c r="T47" s="25" t="s">
        <v>26</v>
      </c>
      <c r="U47" s="26"/>
      <c r="V47" s="87" t="s">
        <v>28</v>
      </c>
      <c r="W47" s="87" t="s">
        <v>29</v>
      </c>
      <c r="X47" s="87" t="s">
        <v>30</v>
      </c>
      <c r="Y47" s="87" t="s">
        <v>31</v>
      </c>
      <c r="Z47" s="87" t="s">
        <v>32</v>
      </c>
      <c r="AA47" s="87" t="s">
        <v>33</v>
      </c>
      <c r="AB47" s="7" t="s">
        <v>88</v>
      </c>
      <c r="AC47" s="7" t="s">
        <v>34</v>
      </c>
      <c r="AD47" s="27">
        <v>3</v>
      </c>
      <c r="AE47" s="6" t="s">
        <v>399</v>
      </c>
      <c r="AF47" s="7" t="s">
        <v>35</v>
      </c>
      <c r="AG47" s="7" t="s">
        <v>35</v>
      </c>
      <c r="AH47" s="7" t="s">
        <v>44</v>
      </c>
      <c r="AI47" s="27">
        <v>5.4</v>
      </c>
      <c r="AJ47" s="87" t="s">
        <v>170</v>
      </c>
      <c r="AK47" s="87" t="s">
        <v>170</v>
      </c>
      <c r="AL47" s="87" t="s">
        <v>170</v>
      </c>
      <c r="AM47" s="87" t="s">
        <v>36</v>
      </c>
      <c r="AN47" s="104">
        <v>2500</v>
      </c>
      <c r="AQ47" s="226"/>
    </row>
    <row r="48" spans="1:43" ht="15.75" x14ac:dyDescent="0.25">
      <c r="A48" s="33">
        <v>2044</v>
      </c>
      <c r="B48" s="9" t="s">
        <v>183</v>
      </c>
      <c r="C48" s="16" t="s">
        <v>184</v>
      </c>
      <c r="D48" s="25" t="s">
        <v>26</v>
      </c>
      <c r="E48" s="22" t="s">
        <v>382</v>
      </c>
      <c r="F48" s="87" t="s">
        <v>384</v>
      </c>
      <c r="G48" s="10">
        <v>1029655</v>
      </c>
      <c r="H48" s="21">
        <v>23.637626262626263</v>
      </c>
      <c r="I48" s="21">
        <v>0.12691629720634581</v>
      </c>
      <c r="J48" s="21">
        <v>0.21152716201057636</v>
      </c>
      <c r="K48" s="21">
        <v>0.42305432402115273</v>
      </c>
      <c r="L48" s="17" t="s">
        <v>374</v>
      </c>
      <c r="M48" s="87" t="s">
        <v>27</v>
      </c>
      <c r="N48" s="25" t="s">
        <v>26</v>
      </c>
      <c r="O48" s="92"/>
      <c r="P48" s="92"/>
      <c r="Q48" s="26"/>
      <c r="R48" s="25" t="s">
        <v>26</v>
      </c>
      <c r="S48" s="25" t="s">
        <v>26</v>
      </c>
      <c r="T48" s="25" t="s">
        <v>26</v>
      </c>
      <c r="U48" s="26"/>
      <c r="V48" s="87" t="s">
        <v>28</v>
      </c>
      <c r="W48" s="87" t="s">
        <v>29</v>
      </c>
      <c r="X48" s="307" t="s">
        <v>388</v>
      </c>
      <c r="Y48" s="308"/>
      <c r="Z48" s="307" t="s">
        <v>388</v>
      </c>
      <c r="AA48" s="308"/>
      <c r="AB48" s="7" t="s">
        <v>88</v>
      </c>
      <c r="AC48" s="7" t="s">
        <v>185</v>
      </c>
      <c r="AD48" s="27">
        <v>6</v>
      </c>
      <c r="AE48" s="6" t="s">
        <v>396</v>
      </c>
      <c r="AF48" s="7" t="s">
        <v>35</v>
      </c>
      <c r="AG48" s="7" t="s">
        <v>44</v>
      </c>
      <c r="AH48" s="7" t="s">
        <v>44</v>
      </c>
      <c r="AI48" s="27">
        <v>5.5</v>
      </c>
      <c r="AJ48" s="87" t="s">
        <v>52</v>
      </c>
      <c r="AK48" s="7">
        <v>4</v>
      </c>
      <c r="AL48" s="87" t="s">
        <v>170</v>
      </c>
      <c r="AM48" s="87" t="s">
        <v>36</v>
      </c>
      <c r="AN48" s="104">
        <v>712.5</v>
      </c>
      <c r="AQ48" s="228"/>
    </row>
    <row r="49" spans="1:43" ht="15.75" x14ac:dyDescent="0.25">
      <c r="A49" s="33">
        <v>2045</v>
      </c>
      <c r="B49" s="9" t="s">
        <v>186</v>
      </c>
      <c r="C49" s="16" t="s">
        <v>187</v>
      </c>
      <c r="D49" s="26"/>
      <c r="E49" s="22" t="s">
        <v>382</v>
      </c>
      <c r="F49" s="87" t="s">
        <v>384</v>
      </c>
      <c r="G49" s="10">
        <v>700000</v>
      </c>
      <c r="H49" s="21">
        <v>16.069788797061523</v>
      </c>
      <c r="I49" s="21">
        <v>0.18668571428571429</v>
      </c>
      <c r="J49" s="21">
        <v>0.31114285714285717</v>
      </c>
      <c r="K49" s="21">
        <v>0.62228571428571433</v>
      </c>
      <c r="L49" s="17" t="s">
        <v>374</v>
      </c>
      <c r="M49" s="87" t="s">
        <v>27</v>
      </c>
      <c r="N49" s="25" t="s">
        <v>26</v>
      </c>
      <c r="O49" s="92"/>
      <c r="P49" s="25" t="s">
        <v>26</v>
      </c>
      <c r="Q49" s="26"/>
      <c r="R49" s="25" t="s">
        <v>26</v>
      </c>
      <c r="S49" s="25" t="s">
        <v>26</v>
      </c>
      <c r="T49" s="25" t="s">
        <v>26</v>
      </c>
      <c r="U49" s="26"/>
      <c r="V49" s="87" t="s">
        <v>28</v>
      </c>
      <c r="W49" s="87" t="s">
        <v>29</v>
      </c>
      <c r="X49" s="92" t="s">
        <v>388</v>
      </c>
      <c r="Y49" s="93"/>
      <c r="Z49" s="87" t="s">
        <v>32</v>
      </c>
      <c r="AA49" s="87" t="s">
        <v>33</v>
      </c>
      <c r="AB49" s="7" t="s">
        <v>88</v>
      </c>
      <c r="AC49" s="7" t="s">
        <v>62</v>
      </c>
      <c r="AD49" s="27">
        <v>6</v>
      </c>
      <c r="AE49" s="6" t="s">
        <v>396</v>
      </c>
      <c r="AF49" s="7" t="s">
        <v>35</v>
      </c>
      <c r="AG49" s="7" t="s">
        <v>44</v>
      </c>
      <c r="AH49" s="7" t="s">
        <v>44</v>
      </c>
      <c r="AI49" s="27">
        <v>5.5</v>
      </c>
      <c r="AJ49" s="87" t="s">
        <v>170</v>
      </c>
      <c r="AK49" s="87" t="s">
        <v>170</v>
      </c>
      <c r="AL49" s="87" t="s">
        <v>170</v>
      </c>
      <c r="AM49" s="87" t="s">
        <v>36</v>
      </c>
      <c r="AN49" s="104">
        <v>248</v>
      </c>
      <c r="AQ49" s="226"/>
    </row>
    <row r="50" spans="1:43" ht="22.5" x14ac:dyDescent="0.25">
      <c r="A50" s="33">
        <v>2046</v>
      </c>
      <c r="B50" s="9" t="s">
        <v>188</v>
      </c>
      <c r="C50" s="16" t="s">
        <v>189</v>
      </c>
      <c r="D50" s="25" t="s">
        <v>26</v>
      </c>
      <c r="E50" s="22" t="s">
        <v>382</v>
      </c>
      <c r="F50" s="87" t="s">
        <v>384</v>
      </c>
      <c r="G50" s="10">
        <v>700000</v>
      </c>
      <c r="H50" s="21">
        <v>16.069788797061523</v>
      </c>
      <c r="I50" s="21">
        <v>0.18668571428571429</v>
      </c>
      <c r="J50" s="21">
        <v>0.31114285714285717</v>
      </c>
      <c r="K50" s="21">
        <v>0.62228571428571433</v>
      </c>
      <c r="L50" s="17" t="s">
        <v>374</v>
      </c>
      <c r="M50" s="87" t="s">
        <v>27</v>
      </c>
      <c r="N50" s="25" t="s">
        <v>26</v>
      </c>
      <c r="O50" s="25" t="s">
        <v>26</v>
      </c>
      <c r="P50" s="25" t="s">
        <v>26</v>
      </c>
      <c r="Q50" s="25" t="s">
        <v>26</v>
      </c>
      <c r="R50" s="25" t="s">
        <v>26</v>
      </c>
      <c r="S50" s="25" t="s">
        <v>26</v>
      </c>
      <c r="T50" s="25" t="s">
        <v>26</v>
      </c>
      <c r="U50" s="26"/>
      <c r="V50" s="87" t="s">
        <v>28</v>
      </c>
      <c r="W50" s="87" t="s">
        <v>29</v>
      </c>
      <c r="X50" s="87" t="s">
        <v>30</v>
      </c>
      <c r="Y50" s="87" t="s">
        <v>31</v>
      </c>
      <c r="Z50" s="87" t="s">
        <v>32</v>
      </c>
      <c r="AA50" s="87" t="s">
        <v>33</v>
      </c>
      <c r="AB50" s="7" t="s">
        <v>118</v>
      </c>
      <c r="AC50" s="7" t="s">
        <v>190</v>
      </c>
      <c r="AD50" s="27">
        <v>8</v>
      </c>
      <c r="AE50" s="6" t="s">
        <v>396</v>
      </c>
      <c r="AF50" s="7" t="s">
        <v>36</v>
      </c>
      <c r="AG50" s="7" t="s">
        <v>44</v>
      </c>
      <c r="AH50" s="7" t="s">
        <v>35</v>
      </c>
      <c r="AI50" s="27">
        <v>4.5</v>
      </c>
      <c r="AJ50" s="87" t="s">
        <v>170</v>
      </c>
      <c r="AK50" s="87" t="s">
        <v>170</v>
      </c>
      <c r="AL50" s="87" t="s">
        <v>170</v>
      </c>
      <c r="AM50" s="87" t="s">
        <v>36</v>
      </c>
      <c r="AN50" s="104">
        <v>750</v>
      </c>
      <c r="AQ50" s="226"/>
    </row>
    <row r="51" spans="1:43" ht="15.75" x14ac:dyDescent="0.25">
      <c r="A51" s="33">
        <v>2047</v>
      </c>
      <c r="B51" s="9" t="s">
        <v>191</v>
      </c>
      <c r="C51" s="16" t="s">
        <v>192</v>
      </c>
      <c r="D51" s="25" t="s">
        <v>26</v>
      </c>
      <c r="E51" s="22" t="s">
        <v>382</v>
      </c>
      <c r="F51" s="87" t="s">
        <v>384</v>
      </c>
      <c r="G51" s="10">
        <v>1014000</v>
      </c>
      <c r="H51" s="21">
        <v>23.278236914600551</v>
      </c>
      <c r="I51" s="21">
        <v>0.1288757396449704</v>
      </c>
      <c r="J51" s="21">
        <v>0.21479289940828403</v>
      </c>
      <c r="K51" s="21">
        <v>0.42958579881656805</v>
      </c>
      <c r="L51" s="17" t="s">
        <v>374</v>
      </c>
      <c r="M51" s="87" t="s">
        <v>27</v>
      </c>
      <c r="N51" s="25" t="s">
        <v>26</v>
      </c>
      <c r="O51" s="92"/>
      <c r="P51" s="92"/>
      <c r="Q51" s="26"/>
      <c r="R51" s="26"/>
      <c r="S51" s="25" t="s">
        <v>26</v>
      </c>
      <c r="T51" s="25" t="s">
        <v>26</v>
      </c>
      <c r="U51" s="26"/>
      <c r="V51" s="87" t="s">
        <v>28</v>
      </c>
      <c r="W51" s="87" t="s">
        <v>29</v>
      </c>
      <c r="X51" s="307" t="s">
        <v>388</v>
      </c>
      <c r="Y51" s="308"/>
      <c r="Z51" s="307" t="s">
        <v>388</v>
      </c>
      <c r="AA51" s="308"/>
      <c r="AB51" s="7" t="s">
        <v>88</v>
      </c>
      <c r="AC51" s="7" t="s">
        <v>65</v>
      </c>
      <c r="AD51" s="27">
        <v>4</v>
      </c>
      <c r="AE51" s="6" t="s">
        <v>396</v>
      </c>
      <c r="AF51" s="7" t="s">
        <v>40</v>
      </c>
      <c r="AG51" s="7" t="s">
        <v>35</v>
      </c>
      <c r="AH51" s="7" t="s">
        <v>44</v>
      </c>
      <c r="AI51" s="27">
        <v>5.8</v>
      </c>
      <c r="AJ51" s="87" t="s">
        <v>170</v>
      </c>
      <c r="AK51" s="87" t="s">
        <v>170</v>
      </c>
      <c r="AL51" s="87" t="s">
        <v>170</v>
      </c>
      <c r="AM51" s="87" t="s">
        <v>36</v>
      </c>
      <c r="AN51" s="104">
        <v>600</v>
      </c>
      <c r="AQ51" s="226"/>
    </row>
    <row r="52" spans="1:43" ht="15.75" x14ac:dyDescent="0.25">
      <c r="A52" s="33">
        <v>2048</v>
      </c>
      <c r="B52" s="9" t="s">
        <v>193</v>
      </c>
      <c r="C52" s="16" t="s">
        <v>194</v>
      </c>
      <c r="D52" s="25" t="s">
        <v>26</v>
      </c>
      <c r="E52" s="22" t="s">
        <v>382</v>
      </c>
      <c r="F52" s="87" t="s">
        <v>384</v>
      </c>
      <c r="G52" s="10">
        <v>700000</v>
      </c>
      <c r="H52" s="21">
        <v>16.069788797061523</v>
      </c>
      <c r="I52" s="21">
        <v>0.18668571428571429</v>
      </c>
      <c r="J52" s="21">
        <v>0.31114285714285717</v>
      </c>
      <c r="K52" s="21">
        <v>0.62228571428571433</v>
      </c>
      <c r="L52" s="17" t="s">
        <v>374</v>
      </c>
      <c r="M52" s="87" t="s">
        <v>27</v>
      </c>
      <c r="N52" s="25" t="s">
        <v>26</v>
      </c>
      <c r="O52" s="25" t="s">
        <v>26</v>
      </c>
      <c r="P52" s="25" t="s">
        <v>26</v>
      </c>
      <c r="Q52" s="26"/>
      <c r="R52" s="25" t="s">
        <v>26</v>
      </c>
      <c r="S52" s="25" t="s">
        <v>26</v>
      </c>
      <c r="T52" s="25" t="s">
        <v>26</v>
      </c>
      <c r="U52" s="26"/>
      <c r="V52" s="87" t="s">
        <v>28</v>
      </c>
      <c r="W52" s="87" t="s">
        <v>29</v>
      </c>
      <c r="X52" s="87" t="s">
        <v>30</v>
      </c>
      <c r="Y52" s="87" t="s">
        <v>31</v>
      </c>
      <c r="Z52" s="87" t="s">
        <v>32</v>
      </c>
      <c r="AA52" s="87" t="s">
        <v>33</v>
      </c>
      <c r="AB52" s="7" t="s">
        <v>118</v>
      </c>
      <c r="AC52" s="7" t="s">
        <v>62</v>
      </c>
      <c r="AD52" s="27">
        <v>4</v>
      </c>
      <c r="AE52" s="6" t="s">
        <v>396</v>
      </c>
      <c r="AF52" s="7" t="s">
        <v>35</v>
      </c>
      <c r="AG52" s="7" t="s">
        <v>35</v>
      </c>
      <c r="AH52" s="7" t="s">
        <v>44</v>
      </c>
      <c r="AI52" s="27">
        <v>5.5</v>
      </c>
      <c r="AJ52" s="87" t="s">
        <v>170</v>
      </c>
      <c r="AK52" s="87" t="s">
        <v>170</v>
      </c>
      <c r="AL52" s="87" t="s">
        <v>170</v>
      </c>
      <c r="AM52" s="87" t="s">
        <v>36</v>
      </c>
      <c r="AN52" s="104">
        <v>568.75</v>
      </c>
      <c r="AQ52" s="228"/>
    </row>
    <row r="53" spans="1:43" ht="15.75" x14ac:dyDescent="0.25">
      <c r="A53" s="33">
        <v>2049</v>
      </c>
      <c r="B53" s="9" t="s">
        <v>195</v>
      </c>
      <c r="C53" s="16" t="s">
        <v>196</v>
      </c>
      <c r="D53" s="25" t="s">
        <v>26</v>
      </c>
      <c r="E53" s="22" t="s">
        <v>382</v>
      </c>
      <c r="F53" s="87" t="s">
        <v>384</v>
      </c>
      <c r="G53" s="10">
        <v>400000</v>
      </c>
      <c r="H53" s="21">
        <v>9.1827364554637274</v>
      </c>
      <c r="I53" s="21">
        <v>0.32670000000000005</v>
      </c>
      <c r="J53" s="21">
        <v>0.5445000000000001</v>
      </c>
      <c r="K53" s="21">
        <v>1.0890000000000002</v>
      </c>
      <c r="L53" s="17" t="s">
        <v>374</v>
      </c>
      <c r="M53" s="87" t="s">
        <v>27</v>
      </c>
      <c r="N53" s="25" t="s">
        <v>26</v>
      </c>
      <c r="O53" s="25" t="s">
        <v>26</v>
      </c>
      <c r="P53" s="25" t="s">
        <v>26</v>
      </c>
      <c r="Q53" s="26"/>
      <c r="R53" s="26"/>
      <c r="S53" s="25" t="s">
        <v>26</v>
      </c>
      <c r="T53" s="25" t="s">
        <v>26</v>
      </c>
      <c r="U53" s="26"/>
      <c r="V53" s="87" t="s">
        <v>28</v>
      </c>
      <c r="W53" s="87" t="s">
        <v>29</v>
      </c>
      <c r="X53" s="87" t="s">
        <v>30</v>
      </c>
      <c r="Y53" s="87" t="s">
        <v>31</v>
      </c>
      <c r="Z53" s="87" t="s">
        <v>32</v>
      </c>
      <c r="AA53" s="87" t="s">
        <v>33</v>
      </c>
      <c r="AB53" s="7" t="s">
        <v>85</v>
      </c>
      <c r="AC53" s="7" t="s">
        <v>78</v>
      </c>
      <c r="AD53" s="27">
        <v>3</v>
      </c>
      <c r="AE53" s="6" t="s">
        <v>397</v>
      </c>
      <c r="AF53" s="7" t="s">
        <v>44</v>
      </c>
      <c r="AG53" s="7" t="s">
        <v>44</v>
      </c>
      <c r="AH53" s="7" t="s">
        <v>35</v>
      </c>
      <c r="AI53" s="27">
        <v>5</v>
      </c>
      <c r="AJ53" s="87" t="s">
        <v>170</v>
      </c>
      <c r="AK53" s="87" t="s">
        <v>170</v>
      </c>
      <c r="AL53" s="87" t="s">
        <v>170</v>
      </c>
      <c r="AM53" s="87" t="s">
        <v>44</v>
      </c>
      <c r="AN53" s="104" t="s">
        <v>823</v>
      </c>
      <c r="AQ53" s="230"/>
    </row>
    <row r="54" spans="1:43" ht="15.75" x14ac:dyDescent="0.25">
      <c r="A54" s="33">
        <v>2050</v>
      </c>
      <c r="B54" s="9" t="s">
        <v>197</v>
      </c>
      <c r="C54" s="16" t="s">
        <v>198</v>
      </c>
      <c r="D54" s="25" t="s">
        <v>26</v>
      </c>
      <c r="E54" s="22" t="s">
        <v>382</v>
      </c>
      <c r="F54" s="87" t="s">
        <v>384</v>
      </c>
      <c r="G54" s="10">
        <v>400000</v>
      </c>
      <c r="H54" s="21">
        <v>9.1827364554637274</v>
      </c>
      <c r="I54" s="21">
        <v>0.32670000000000005</v>
      </c>
      <c r="J54" s="21">
        <v>0.5445000000000001</v>
      </c>
      <c r="K54" s="21">
        <v>1.0890000000000002</v>
      </c>
      <c r="L54" s="17" t="s">
        <v>374</v>
      </c>
      <c r="M54" s="87" t="s">
        <v>27</v>
      </c>
      <c r="N54" s="25" t="s">
        <v>26</v>
      </c>
      <c r="O54" s="25" t="s">
        <v>26</v>
      </c>
      <c r="P54" s="25" t="s">
        <v>26</v>
      </c>
      <c r="Q54" s="26"/>
      <c r="R54" s="26"/>
      <c r="S54" s="25" t="s">
        <v>26</v>
      </c>
      <c r="T54" s="25" t="s">
        <v>26</v>
      </c>
      <c r="U54" s="26"/>
      <c r="V54" s="87" t="s">
        <v>28</v>
      </c>
      <c r="W54" s="87" t="s">
        <v>29</v>
      </c>
      <c r="X54" s="87" t="s">
        <v>30</v>
      </c>
      <c r="Y54" s="87" t="s">
        <v>31</v>
      </c>
      <c r="Z54" s="87" t="s">
        <v>32</v>
      </c>
      <c r="AA54" s="87" t="s">
        <v>33</v>
      </c>
      <c r="AB54" s="7" t="s">
        <v>85</v>
      </c>
      <c r="AC54" s="7" t="s">
        <v>167</v>
      </c>
      <c r="AD54" s="27">
        <v>4</v>
      </c>
      <c r="AE54" s="6" t="s">
        <v>399</v>
      </c>
      <c r="AF54" s="7" t="s">
        <v>40</v>
      </c>
      <c r="AG54" s="7" t="s">
        <v>44</v>
      </c>
      <c r="AH54" s="7" t="s">
        <v>35</v>
      </c>
      <c r="AI54" s="27">
        <v>4.5</v>
      </c>
      <c r="AJ54" s="87" t="s">
        <v>170</v>
      </c>
      <c r="AK54" s="87" t="s">
        <v>170</v>
      </c>
      <c r="AL54" s="87" t="s">
        <v>170</v>
      </c>
      <c r="AM54" s="87" t="s">
        <v>44</v>
      </c>
      <c r="AN54" s="104">
        <v>160</v>
      </c>
      <c r="AQ54" s="226"/>
    </row>
    <row r="55" spans="1:43" ht="22.5" x14ac:dyDescent="0.25">
      <c r="A55" s="33">
        <v>2051</v>
      </c>
      <c r="B55" s="9" t="s">
        <v>199</v>
      </c>
      <c r="C55" s="16" t="s">
        <v>200</v>
      </c>
      <c r="D55" s="25" t="s">
        <v>26</v>
      </c>
      <c r="E55" s="22" t="s">
        <v>382</v>
      </c>
      <c r="F55" s="87" t="s">
        <v>384</v>
      </c>
      <c r="G55" s="10">
        <v>307000</v>
      </c>
      <c r="H55" s="21">
        <v>7.0477502295684111</v>
      </c>
      <c r="I55" s="21">
        <v>0.42566775244299676</v>
      </c>
      <c r="J55" s="21">
        <v>0.70944625407166129</v>
      </c>
      <c r="K55" s="21">
        <v>1.4188925081433226</v>
      </c>
      <c r="L55" s="17" t="s">
        <v>374</v>
      </c>
      <c r="M55" s="87" t="s">
        <v>27</v>
      </c>
      <c r="N55" s="25" t="s">
        <v>26</v>
      </c>
      <c r="O55" s="25" t="s">
        <v>26</v>
      </c>
      <c r="P55" s="25" t="s">
        <v>26</v>
      </c>
      <c r="Q55" s="26"/>
      <c r="R55" s="25" t="s">
        <v>26</v>
      </c>
      <c r="S55" s="25" t="s">
        <v>26</v>
      </c>
      <c r="T55" s="25" t="s">
        <v>26</v>
      </c>
      <c r="U55" s="26"/>
      <c r="V55" s="87" t="s">
        <v>28</v>
      </c>
      <c r="W55" s="87" t="s">
        <v>29</v>
      </c>
      <c r="X55" s="87" t="s">
        <v>30</v>
      </c>
      <c r="Y55" s="87" t="s">
        <v>31</v>
      </c>
      <c r="Z55" s="87" t="s">
        <v>32</v>
      </c>
      <c r="AA55" s="87" t="s">
        <v>33</v>
      </c>
      <c r="AB55" s="7" t="s">
        <v>201</v>
      </c>
      <c r="AC55" s="7" t="s">
        <v>78</v>
      </c>
      <c r="AD55" s="27">
        <v>4</v>
      </c>
      <c r="AE55" s="6" t="s">
        <v>399</v>
      </c>
      <c r="AF55" s="7" t="s">
        <v>35</v>
      </c>
      <c r="AG55" s="7" t="s">
        <v>35</v>
      </c>
      <c r="AH55" s="7" t="s">
        <v>35</v>
      </c>
      <c r="AI55" s="27">
        <v>5.5</v>
      </c>
      <c r="AJ55" s="87" t="s">
        <v>170</v>
      </c>
      <c r="AK55" s="87" t="s">
        <v>170</v>
      </c>
      <c r="AL55" s="87" t="s">
        <v>170</v>
      </c>
      <c r="AM55" s="87" t="s">
        <v>36</v>
      </c>
      <c r="AN55" s="104">
        <v>625</v>
      </c>
      <c r="AQ55" s="226"/>
    </row>
    <row r="56" spans="1:43" ht="15.75" x14ac:dyDescent="0.25">
      <c r="A56" s="33">
        <v>2052</v>
      </c>
      <c r="B56" s="9" t="s">
        <v>202</v>
      </c>
      <c r="C56" s="16" t="s">
        <v>203</v>
      </c>
      <c r="D56" s="25" t="s">
        <v>26</v>
      </c>
      <c r="E56" s="22" t="s">
        <v>382</v>
      </c>
      <c r="F56" s="87" t="s">
        <v>384</v>
      </c>
      <c r="G56" s="10">
        <v>817000</v>
      </c>
      <c r="H56" s="21">
        <v>18.755739210284666</v>
      </c>
      <c r="I56" s="21">
        <v>0.15995104039167685</v>
      </c>
      <c r="J56" s="21">
        <v>0.26658506731946141</v>
      </c>
      <c r="K56" s="21">
        <v>0.53317013463892282</v>
      </c>
      <c r="L56" s="17" t="s">
        <v>374</v>
      </c>
      <c r="M56" s="87" t="s">
        <v>27</v>
      </c>
      <c r="N56" s="25" t="s">
        <v>26</v>
      </c>
      <c r="O56" s="92"/>
      <c r="P56" s="92"/>
      <c r="Q56" s="26"/>
      <c r="R56" s="25" t="s">
        <v>26</v>
      </c>
      <c r="S56" s="25" t="s">
        <v>26</v>
      </c>
      <c r="T56" s="25" t="s">
        <v>26</v>
      </c>
      <c r="U56" s="26"/>
      <c r="V56" s="87" t="s">
        <v>28</v>
      </c>
      <c r="W56" s="87" t="s">
        <v>29</v>
      </c>
      <c r="X56" s="307" t="s">
        <v>388</v>
      </c>
      <c r="Y56" s="308"/>
      <c r="Z56" s="307" t="s">
        <v>388</v>
      </c>
      <c r="AA56" s="308"/>
      <c r="AB56" s="7" t="s">
        <v>204</v>
      </c>
      <c r="AC56" s="7" t="s">
        <v>62</v>
      </c>
      <c r="AD56" s="27">
        <v>4</v>
      </c>
      <c r="AE56" s="6" t="s">
        <v>396</v>
      </c>
      <c r="AF56" s="7" t="s">
        <v>35</v>
      </c>
      <c r="AG56" s="7" t="s">
        <v>35</v>
      </c>
      <c r="AH56" s="7" t="s">
        <v>35</v>
      </c>
      <c r="AI56" s="27">
        <v>6</v>
      </c>
      <c r="AJ56" s="87" t="s">
        <v>170</v>
      </c>
      <c r="AK56" s="87" t="s">
        <v>170</v>
      </c>
      <c r="AL56" s="87" t="s">
        <v>170</v>
      </c>
      <c r="AM56" s="87" t="s">
        <v>36</v>
      </c>
      <c r="AN56" s="104" t="s">
        <v>823</v>
      </c>
      <c r="AQ56" s="229"/>
    </row>
    <row r="57" spans="1:43" ht="15.75" x14ac:dyDescent="0.25">
      <c r="A57" s="33">
        <v>2053</v>
      </c>
      <c r="B57" s="9" t="s">
        <v>401</v>
      </c>
      <c r="C57" s="16" t="s">
        <v>402</v>
      </c>
      <c r="D57" s="25" t="s">
        <v>26</v>
      </c>
      <c r="E57" s="22" t="s">
        <v>382</v>
      </c>
      <c r="F57" s="87" t="s">
        <v>384</v>
      </c>
      <c r="G57" s="10">
        <v>1472000</v>
      </c>
      <c r="H57" s="21">
        <v>33.792470156106518</v>
      </c>
      <c r="I57" s="21">
        <v>8.8777173913043489E-2</v>
      </c>
      <c r="J57" s="21">
        <v>0.14796195652173913</v>
      </c>
      <c r="K57" s="21">
        <v>0.3</v>
      </c>
      <c r="L57" s="17" t="s">
        <v>374</v>
      </c>
      <c r="M57" s="87" t="s">
        <v>27</v>
      </c>
      <c r="N57" s="25" t="s">
        <v>26</v>
      </c>
      <c r="O57" s="25" t="s">
        <v>26</v>
      </c>
      <c r="P57" s="25" t="s">
        <v>26</v>
      </c>
      <c r="Q57" s="26"/>
      <c r="R57" s="25"/>
      <c r="S57" s="25" t="s">
        <v>26</v>
      </c>
      <c r="T57" s="25" t="s">
        <v>26</v>
      </c>
      <c r="U57" s="26"/>
      <c r="V57" s="87" t="s">
        <v>28</v>
      </c>
      <c r="W57" s="87" t="s">
        <v>29</v>
      </c>
      <c r="X57" s="87" t="s">
        <v>30</v>
      </c>
      <c r="Y57" s="87" t="s">
        <v>31</v>
      </c>
      <c r="Z57" s="87" t="s">
        <v>32</v>
      </c>
      <c r="AA57" s="87" t="s">
        <v>33</v>
      </c>
      <c r="AB57" s="7" t="s">
        <v>88</v>
      </c>
      <c r="AC57" s="7" t="s">
        <v>62</v>
      </c>
      <c r="AD57" s="27">
        <v>3</v>
      </c>
      <c r="AE57" s="6" t="s">
        <v>396</v>
      </c>
      <c r="AF57" s="7" t="s">
        <v>40</v>
      </c>
      <c r="AG57" s="7" t="s">
        <v>35</v>
      </c>
      <c r="AH57" s="7" t="s">
        <v>35</v>
      </c>
      <c r="AI57" s="27">
        <v>6</v>
      </c>
      <c r="AJ57" s="87" t="s">
        <v>170</v>
      </c>
      <c r="AK57" s="87" t="s">
        <v>170</v>
      </c>
      <c r="AL57" s="87" t="s">
        <v>170</v>
      </c>
      <c r="AM57" s="87" t="s">
        <v>36</v>
      </c>
      <c r="AN57" s="104">
        <v>290</v>
      </c>
      <c r="AQ57" s="226"/>
    </row>
    <row r="58" spans="1:43" ht="22.5" x14ac:dyDescent="0.25">
      <c r="A58" s="33">
        <v>2054</v>
      </c>
      <c r="B58" s="9" t="s">
        <v>205</v>
      </c>
      <c r="C58" s="16" t="s">
        <v>206</v>
      </c>
      <c r="D58" s="25" t="s">
        <v>26</v>
      </c>
      <c r="E58" s="22" t="s">
        <v>383</v>
      </c>
      <c r="F58" s="87" t="s">
        <v>384</v>
      </c>
      <c r="G58" s="10">
        <v>130000</v>
      </c>
      <c r="H58" s="21">
        <v>2.9843893480257115</v>
      </c>
      <c r="I58" s="21">
        <v>1.0052307692307694</v>
      </c>
      <c r="J58" s="21">
        <v>1.6753846153846155</v>
      </c>
      <c r="K58" s="21">
        <v>3.3507692307692309</v>
      </c>
      <c r="L58" s="17" t="s">
        <v>374</v>
      </c>
      <c r="M58" s="87" t="s">
        <v>27</v>
      </c>
      <c r="N58" s="25" t="s">
        <v>26</v>
      </c>
      <c r="O58" s="25" t="s">
        <v>26</v>
      </c>
      <c r="P58" s="25" t="s">
        <v>26</v>
      </c>
      <c r="Q58" s="26"/>
      <c r="R58" s="25" t="s">
        <v>26</v>
      </c>
      <c r="S58" s="25" t="s">
        <v>26</v>
      </c>
      <c r="T58" s="26"/>
      <c r="U58" s="26"/>
      <c r="V58" s="87" t="s">
        <v>28</v>
      </c>
      <c r="W58" s="87" t="s">
        <v>29</v>
      </c>
      <c r="X58" s="87" t="s">
        <v>30</v>
      </c>
      <c r="Y58" s="87" t="s">
        <v>31</v>
      </c>
      <c r="Z58" s="87" t="s">
        <v>32</v>
      </c>
      <c r="AA58" s="87" t="s">
        <v>33</v>
      </c>
      <c r="AB58" s="7" t="s">
        <v>122</v>
      </c>
      <c r="AC58" s="7" t="s">
        <v>34</v>
      </c>
      <c r="AD58" s="27">
        <v>3</v>
      </c>
      <c r="AE58" s="6" t="s">
        <v>397</v>
      </c>
      <c r="AF58" s="7" t="s">
        <v>35</v>
      </c>
      <c r="AG58" s="7" t="s">
        <v>44</v>
      </c>
      <c r="AH58" s="7" t="s">
        <v>35</v>
      </c>
      <c r="AI58" s="27">
        <v>5</v>
      </c>
      <c r="AJ58" s="87" t="s">
        <v>170</v>
      </c>
      <c r="AK58" s="87" t="s">
        <v>170</v>
      </c>
      <c r="AL58" s="87" t="s">
        <v>170</v>
      </c>
      <c r="AM58" s="87" t="s">
        <v>89</v>
      </c>
      <c r="AN58" s="104">
        <v>20</v>
      </c>
      <c r="AQ58" s="226"/>
    </row>
    <row r="59" spans="1:43" ht="22.5" x14ac:dyDescent="0.25">
      <c r="A59" s="33">
        <v>2055</v>
      </c>
      <c r="B59" s="9" t="s">
        <v>207</v>
      </c>
      <c r="C59" s="16" t="s">
        <v>208</v>
      </c>
      <c r="D59" s="25" t="s">
        <v>26</v>
      </c>
      <c r="E59" s="22" t="s">
        <v>383</v>
      </c>
      <c r="F59" s="87" t="s">
        <v>384</v>
      </c>
      <c r="G59" s="10">
        <v>195300</v>
      </c>
      <c r="H59" s="21">
        <v>4.4834710743801649</v>
      </c>
      <c r="I59" s="21">
        <v>0.66912442396313365</v>
      </c>
      <c r="J59" s="21">
        <v>1.1152073732718895</v>
      </c>
      <c r="K59" s="21">
        <v>2.2304147465437789</v>
      </c>
      <c r="L59" s="17" t="s">
        <v>374</v>
      </c>
      <c r="M59" s="87" t="s">
        <v>27</v>
      </c>
      <c r="N59" s="25" t="s">
        <v>26</v>
      </c>
      <c r="O59" s="25" t="s">
        <v>26</v>
      </c>
      <c r="P59" s="25" t="s">
        <v>26</v>
      </c>
      <c r="Q59" s="26"/>
      <c r="R59" s="25" t="s">
        <v>26</v>
      </c>
      <c r="S59" s="25" t="s">
        <v>26</v>
      </c>
      <c r="T59" s="26"/>
      <c r="U59" s="26"/>
      <c r="V59" s="87" t="s">
        <v>28</v>
      </c>
      <c r="W59" s="87" t="s">
        <v>29</v>
      </c>
      <c r="X59" s="87" t="s">
        <v>30</v>
      </c>
      <c r="Y59" s="87" t="s">
        <v>31</v>
      </c>
      <c r="Z59" s="87" t="s">
        <v>32</v>
      </c>
      <c r="AA59" s="87" t="s">
        <v>33</v>
      </c>
      <c r="AB59" s="7" t="s">
        <v>122</v>
      </c>
      <c r="AC59" s="7" t="s">
        <v>34</v>
      </c>
      <c r="AD59" s="27">
        <v>4</v>
      </c>
      <c r="AE59" s="6" t="s">
        <v>397</v>
      </c>
      <c r="AF59" s="7" t="s">
        <v>35</v>
      </c>
      <c r="AG59" s="7" t="s">
        <v>44</v>
      </c>
      <c r="AH59" s="7" t="s">
        <v>35</v>
      </c>
      <c r="AI59" s="27">
        <v>5.2</v>
      </c>
      <c r="AJ59" s="87" t="s">
        <v>52</v>
      </c>
      <c r="AK59" s="7">
        <v>4</v>
      </c>
      <c r="AL59" s="87" t="s">
        <v>170</v>
      </c>
      <c r="AM59" s="87" t="s">
        <v>89</v>
      </c>
      <c r="AN59" s="104">
        <v>400</v>
      </c>
      <c r="AQ59" s="227"/>
    </row>
    <row r="60" spans="1:43" ht="22.5" x14ac:dyDescent="0.25">
      <c r="A60" s="33">
        <v>2056</v>
      </c>
      <c r="B60" s="9" t="s">
        <v>209</v>
      </c>
      <c r="C60" s="16" t="s">
        <v>210</v>
      </c>
      <c r="D60" s="25" t="s">
        <v>26</v>
      </c>
      <c r="E60" s="22" t="s">
        <v>383</v>
      </c>
      <c r="F60" s="87" t="s">
        <v>384</v>
      </c>
      <c r="G60" s="10">
        <v>43324</v>
      </c>
      <c r="H60" s="21">
        <v>0.99458218549127642</v>
      </c>
      <c r="I60" s="21">
        <v>3.0163419813498291</v>
      </c>
      <c r="J60" s="21">
        <v>5.0272366355830487</v>
      </c>
      <c r="K60" s="21">
        <v>10.054473271166097</v>
      </c>
      <c r="L60" s="17" t="s">
        <v>374</v>
      </c>
      <c r="M60" s="87" t="s">
        <v>27</v>
      </c>
      <c r="N60" s="25" t="s">
        <v>26</v>
      </c>
      <c r="O60" s="25" t="s">
        <v>26</v>
      </c>
      <c r="P60" s="25" t="s">
        <v>26</v>
      </c>
      <c r="Q60" s="25" t="s">
        <v>26</v>
      </c>
      <c r="R60" s="25" t="s">
        <v>26</v>
      </c>
      <c r="S60" s="25" t="s">
        <v>26</v>
      </c>
      <c r="T60" s="26"/>
      <c r="U60" s="26"/>
      <c r="V60" s="87" t="s">
        <v>28</v>
      </c>
      <c r="W60" s="87" t="s">
        <v>29</v>
      </c>
      <c r="X60" s="87" t="s">
        <v>30</v>
      </c>
      <c r="Y60" s="87" t="s">
        <v>31</v>
      </c>
      <c r="Z60" s="87" t="s">
        <v>32</v>
      </c>
      <c r="AA60" s="87" t="s">
        <v>33</v>
      </c>
      <c r="AB60" s="7" t="s">
        <v>122</v>
      </c>
      <c r="AC60" s="7" t="s">
        <v>34</v>
      </c>
      <c r="AD60" s="27">
        <v>3</v>
      </c>
      <c r="AE60" s="6" t="s">
        <v>397</v>
      </c>
      <c r="AF60" s="7" t="s">
        <v>35</v>
      </c>
      <c r="AG60" s="7" t="s">
        <v>44</v>
      </c>
      <c r="AH60" s="7" t="s">
        <v>35</v>
      </c>
      <c r="AI60" s="27">
        <v>5.0999999999999996</v>
      </c>
      <c r="AJ60" s="87" t="s">
        <v>170</v>
      </c>
      <c r="AK60" s="87" t="s">
        <v>170</v>
      </c>
      <c r="AL60" s="87" t="s">
        <v>170</v>
      </c>
      <c r="AM60" s="87" t="s">
        <v>89</v>
      </c>
      <c r="AN60" s="104">
        <v>437.5</v>
      </c>
      <c r="AQ60" s="227"/>
    </row>
    <row r="61" spans="1:43" ht="15.75" x14ac:dyDescent="0.25">
      <c r="A61" s="33">
        <v>2057</v>
      </c>
      <c r="B61" s="9" t="s">
        <v>211</v>
      </c>
      <c r="C61" s="16" t="s">
        <v>212</v>
      </c>
      <c r="D61" s="25" t="s">
        <v>26</v>
      </c>
      <c r="E61" s="22" t="s">
        <v>382</v>
      </c>
      <c r="F61" s="87" t="s">
        <v>384</v>
      </c>
      <c r="G61" s="10">
        <v>1272500</v>
      </c>
      <c r="H61" s="21">
        <v>29.212580348943984</v>
      </c>
      <c r="I61" s="21">
        <v>0.10269548133595285</v>
      </c>
      <c r="J61" s="21">
        <v>0.17115913555992143</v>
      </c>
      <c r="K61" s="21">
        <v>0.34231827111984287</v>
      </c>
      <c r="L61" s="17" t="s">
        <v>374</v>
      </c>
      <c r="M61" s="87" t="s">
        <v>27</v>
      </c>
      <c r="N61" s="25" t="s">
        <v>26</v>
      </c>
      <c r="O61" s="25" t="s">
        <v>26</v>
      </c>
      <c r="P61" s="25" t="s">
        <v>26</v>
      </c>
      <c r="Q61" s="25" t="s">
        <v>26</v>
      </c>
      <c r="R61" s="25" t="s">
        <v>26</v>
      </c>
      <c r="S61" s="25" t="s">
        <v>26</v>
      </c>
      <c r="T61" s="25" t="s">
        <v>26</v>
      </c>
      <c r="U61" s="26"/>
      <c r="V61" s="87" t="s">
        <v>28</v>
      </c>
      <c r="W61" s="87" t="s">
        <v>29</v>
      </c>
      <c r="X61" s="87" t="s">
        <v>30</v>
      </c>
      <c r="Y61" s="87" t="s">
        <v>31</v>
      </c>
      <c r="Z61" s="87" t="s">
        <v>32</v>
      </c>
      <c r="AA61" s="87" t="s">
        <v>33</v>
      </c>
      <c r="AB61" s="7" t="s">
        <v>213</v>
      </c>
      <c r="AC61" s="7" t="s">
        <v>62</v>
      </c>
      <c r="AD61" s="27">
        <v>5</v>
      </c>
      <c r="AE61" s="6" t="s">
        <v>397</v>
      </c>
      <c r="AF61" s="7" t="s">
        <v>36</v>
      </c>
      <c r="AG61" s="7" t="s">
        <v>40</v>
      </c>
      <c r="AH61" s="7" t="s">
        <v>35</v>
      </c>
      <c r="AI61" s="27">
        <v>6</v>
      </c>
      <c r="AJ61" s="87" t="s">
        <v>170</v>
      </c>
      <c r="AK61" s="87" t="s">
        <v>170</v>
      </c>
      <c r="AL61" s="87" t="s">
        <v>170</v>
      </c>
      <c r="AM61" s="87" t="s">
        <v>36</v>
      </c>
      <c r="AN61" s="104">
        <v>312.5</v>
      </c>
      <c r="AQ61" s="226"/>
    </row>
    <row r="62" spans="1:43" ht="15.75" x14ac:dyDescent="0.25">
      <c r="A62" s="33">
        <v>2058</v>
      </c>
      <c r="B62" s="9" t="s">
        <v>214</v>
      </c>
      <c r="C62" s="16" t="s">
        <v>215</v>
      </c>
      <c r="D62" s="25" t="s">
        <v>26</v>
      </c>
      <c r="E62" s="22" t="s">
        <v>382</v>
      </c>
      <c r="F62" s="87" t="s">
        <v>384</v>
      </c>
      <c r="G62" s="10">
        <v>100000</v>
      </c>
      <c r="H62" s="21">
        <v>2.2956841138659319</v>
      </c>
      <c r="I62" s="21">
        <v>1.3068000000000002</v>
      </c>
      <c r="J62" s="21">
        <v>2.1780000000000004</v>
      </c>
      <c r="K62" s="21">
        <v>4.3560000000000008</v>
      </c>
      <c r="L62" s="17" t="s">
        <v>374</v>
      </c>
      <c r="M62" s="87" t="s">
        <v>27</v>
      </c>
      <c r="N62" s="25" t="s">
        <v>26</v>
      </c>
      <c r="O62" s="92"/>
      <c r="P62" s="92"/>
      <c r="Q62" s="26"/>
      <c r="R62" s="25" t="s">
        <v>26</v>
      </c>
      <c r="S62" s="25" t="s">
        <v>26</v>
      </c>
      <c r="T62" s="25" t="s">
        <v>26</v>
      </c>
      <c r="U62" s="26"/>
      <c r="V62" s="87" t="s">
        <v>28</v>
      </c>
      <c r="W62" s="87" t="s">
        <v>29</v>
      </c>
      <c r="X62" s="307" t="s">
        <v>388</v>
      </c>
      <c r="Y62" s="308"/>
      <c r="Z62" s="307" t="s">
        <v>388</v>
      </c>
      <c r="AA62" s="308"/>
      <c r="AB62" s="7" t="s">
        <v>88</v>
      </c>
      <c r="AC62" s="7" t="s">
        <v>34</v>
      </c>
      <c r="AD62" s="27">
        <v>5</v>
      </c>
      <c r="AE62" s="6" t="s">
        <v>397</v>
      </c>
      <c r="AF62" s="7" t="s">
        <v>35</v>
      </c>
      <c r="AG62" s="7" t="s">
        <v>44</v>
      </c>
      <c r="AH62" s="7" t="s">
        <v>44</v>
      </c>
      <c r="AI62" s="27">
        <v>5.6</v>
      </c>
      <c r="AJ62" s="87" t="s">
        <v>170</v>
      </c>
      <c r="AK62" s="87" t="s">
        <v>170</v>
      </c>
      <c r="AL62" s="87" t="s">
        <v>170</v>
      </c>
      <c r="AM62" s="87" t="s">
        <v>36</v>
      </c>
      <c r="AN62" s="104">
        <v>312.5</v>
      </c>
      <c r="AQ62" s="227"/>
    </row>
    <row r="63" spans="1:43" ht="15.75" x14ac:dyDescent="0.25">
      <c r="A63" s="33">
        <v>2059</v>
      </c>
      <c r="B63" s="9" t="s">
        <v>216</v>
      </c>
      <c r="C63" s="16" t="s">
        <v>217</v>
      </c>
      <c r="D63" s="25" t="s">
        <v>26</v>
      </c>
      <c r="E63" s="22" t="s">
        <v>382</v>
      </c>
      <c r="F63" s="87" t="s">
        <v>384</v>
      </c>
      <c r="G63" s="10">
        <v>256000</v>
      </c>
      <c r="H63" s="21">
        <v>5.8769513314967856</v>
      </c>
      <c r="I63" s="21">
        <v>0.51046875000000003</v>
      </c>
      <c r="J63" s="21">
        <v>0.85078125000000004</v>
      </c>
      <c r="K63" s="21">
        <v>1.7015625000000001</v>
      </c>
      <c r="L63" s="17" t="s">
        <v>374</v>
      </c>
      <c r="M63" s="87" t="s">
        <v>27</v>
      </c>
      <c r="N63" s="25" t="s">
        <v>26</v>
      </c>
      <c r="O63" s="25" t="s">
        <v>26</v>
      </c>
      <c r="P63" s="25" t="s">
        <v>26</v>
      </c>
      <c r="Q63" s="26"/>
      <c r="R63" s="26"/>
      <c r="S63" s="25" t="s">
        <v>26</v>
      </c>
      <c r="T63" s="25" t="s">
        <v>26</v>
      </c>
      <c r="U63" s="25" t="s">
        <v>26</v>
      </c>
      <c r="V63" s="87" t="s">
        <v>28</v>
      </c>
      <c r="W63" s="87" t="s">
        <v>29</v>
      </c>
      <c r="X63" s="87" t="s">
        <v>30</v>
      </c>
      <c r="Y63" s="87" t="s">
        <v>31</v>
      </c>
      <c r="Z63" s="87" t="s">
        <v>32</v>
      </c>
      <c r="AA63" s="87" t="s">
        <v>33</v>
      </c>
      <c r="AB63" s="7" t="s">
        <v>88</v>
      </c>
      <c r="AC63" s="7" t="s">
        <v>34</v>
      </c>
      <c r="AD63" s="27">
        <v>5</v>
      </c>
      <c r="AE63" s="6" t="s">
        <v>397</v>
      </c>
      <c r="AF63" s="7" t="s">
        <v>44</v>
      </c>
      <c r="AG63" s="7" t="s">
        <v>36</v>
      </c>
      <c r="AH63" s="7" t="s">
        <v>44</v>
      </c>
      <c r="AI63" s="27">
        <v>5.6</v>
      </c>
      <c r="AJ63" s="87" t="s">
        <v>170</v>
      </c>
      <c r="AK63" s="87" t="s">
        <v>170</v>
      </c>
      <c r="AL63" s="87" t="s">
        <v>170</v>
      </c>
      <c r="AM63" s="87" t="s">
        <v>36</v>
      </c>
      <c r="AN63" s="104">
        <v>600</v>
      </c>
      <c r="AQ63" s="226"/>
    </row>
    <row r="64" spans="1:43" ht="22.5" x14ac:dyDescent="0.25">
      <c r="A64" s="33">
        <v>2060</v>
      </c>
      <c r="B64" s="9" t="s">
        <v>218</v>
      </c>
      <c r="C64" s="16" t="s">
        <v>219</v>
      </c>
      <c r="D64" s="25" t="s">
        <v>26</v>
      </c>
      <c r="E64" s="22" t="s">
        <v>382</v>
      </c>
      <c r="F64" s="87" t="s">
        <v>384</v>
      </c>
      <c r="G64" s="10">
        <v>757000</v>
      </c>
      <c r="H64" s="21">
        <v>17.378328741965106</v>
      </c>
      <c r="I64" s="21">
        <v>0.17262879788639365</v>
      </c>
      <c r="J64" s="21">
        <v>0.28771466314398941</v>
      </c>
      <c r="K64" s="21">
        <v>0.57542932628797883</v>
      </c>
      <c r="L64" s="17" t="s">
        <v>374</v>
      </c>
      <c r="M64" s="87" t="s">
        <v>27</v>
      </c>
      <c r="N64" s="25" t="s">
        <v>26</v>
      </c>
      <c r="O64" s="25" t="s">
        <v>26</v>
      </c>
      <c r="P64" s="25" t="s">
        <v>26</v>
      </c>
      <c r="Q64" s="26"/>
      <c r="R64" s="25" t="s">
        <v>26</v>
      </c>
      <c r="S64" s="25" t="s">
        <v>26</v>
      </c>
      <c r="T64" s="25" t="s">
        <v>26</v>
      </c>
      <c r="U64" s="26"/>
      <c r="V64" s="87" t="s">
        <v>28</v>
      </c>
      <c r="W64" s="87" t="s">
        <v>29</v>
      </c>
      <c r="X64" s="87" t="s">
        <v>30</v>
      </c>
      <c r="Y64" s="87" t="s">
        <v>31</v>
      </c>
      <c r="Z64" s="87" t="s">
        <v>32</v>
      </c>
      <c r="AA64" s="87" t="s">
        <v>33</v>
      </c>
      <c r="AB64" s="7" t="s">
        <v>118</v>
      </c>
      <c r="AC64" s="7" t="s">
        <v>55</v>
      </c>
      <c r="AD64" s="27">
        <v>2</v>
      </c>
      <c r="AE64" s="6" t="s">
        <v>397</v>
      </c>
      <c r="AF64" s="7" t="s">
        <v>44</v>
      </c>
      <c r="AG64" s="7" t="s">
        <v>44</v>
      </c>
      <c r="AH64" s="7" t="s">
        <v>44</v>
      </c>
      <c r="AI64" s="27">
        <v>5</v>
      </c>
      <c r="AJ64" s="87" t="s">
        <v>170</v>
      </c>
      <c r="AK64" s="87" t="s">
        <v>170</v>
      </c>
      <c r="AL64" s="87" t="s">
        <v>170</v>
      </c>
      <c r="AM64" s="87" t="s">
        <v>89</v>
      </c>
      <c r="AN64" s="104">
        <v>160</v>
      </c>
      <c r="AQ64" s="226"/>
    </row>
    <row r="65" spans="1:43" ht="15.75" x14ac:dyDescent="0.25">
      <c r="A65" s="33">
        <v>2061</v>
      </c>
      <c r="B65" s="9" t="s">
        <v>220</v>
      </c>
      <c r="C65" s="4" t="s">
        <v>221</v>
      </c>
      <c r="D65" s="25" t="s">
        <v>26</v>
      </c>
      <c r="E65" s="22" t="s">
        <v>382</v>
      </c>
      <c r="F65" s="87" t="s">
        <v>384</v>
      </c>
      <c r="G65" s="10">
        <v>760000</v>
      </c>
      <c r="H65" s="20">
        <v>17.447199265381084</v>
      </c>
      <c r="I65" s="20">
        <v>0.17194736842105263</v>
      </c>
      <c r="J65" s="20">
        <v>0.28657894736842104</v>
      </c>
      <c r="K65" s="20">
        <v>0.57315789473684209</v>
      </c>
      <c r="L65" s="17" t="s">
        <v>374</v>
      </c>
      <c r="M65" s="87" t="s">
        <v>27</v>
      </c>
      <c r="N65" s="25" t="s">
        <v>26</v>
      </c>
      <c r="O65" s="25" t="s">
        <v>26</v>
      </c>
      <c r="P65" s="25" t="s">
        <v>26</v>
      </c>
      <c r="Q65" s="26"/>
      <c r="R65" s="25" t="s">
        <v>26</v>
      </c>
      <c r="S65" s="25" t="s">
        <v>26</v>
      </c>
      <c r="T65" s="25" t="s">
        <v>26</v>
      </c>
      <c r="U65" s="26"/>
      <c r="V65" s="87" t="s">
        <v>28</v>
      </c>
      <c r="W65" s="87" t="s">
        <v>29</v>
      </c>
      <c r="X65" s="87" t="s">
        <v>30</v>
      </c>
      <c r="Y65" s="87" t="s">
        <v>31</v>
      </c>
      <c r="Z65" s="87" t="s">
        <v>32</v>
      </c>
      <c r="AA65" s="87" t="s">
        <v>33</v>
      </c>
      <c r="AB65" s="7" t="s">
        <v>85</v>
      </c>
      <c r="AC65" s="7" t="s">
        <v>222</v>
      </c>
      <c r="AD65" s="27">
        <v>5</v>
      </c>
      <c r="AE65" s="6" t="s">
        <v>397</v>
      </c>
      <c r="AF65" s="7" t="s">
        <v>35</v>
      </c>
      <c r="AG65" s="7" t="s">
        <v>44</v>
      </c>
      <c r="AH65" s="7" t="s">
        <v>35</v>
      </c>
      <c r="AI65" s="27">
        <v>5</v>
      </c>
      <c r="AJ65" s="87" t="s">
        <v>170</v>
      </c>
      <c r="AK65" s="87" t="s">
        <v>170</v>
      </c>
      <c r="AL65" s="87" t="s">
        <v>170</v>
      </c>
      <c r="AM65" s="87" t="s">
        <v>36</v>
      </c>
      <c r="AN65" s="104">
        <v>450</v>
      </c>
      <c r="AQ65" s="228"/>
    </row>
    <row r="66" spans="1:43" ht="15.75" x14ac:dyDescent="0.25">
      <c r="A66" s="33">
        <v>2062</v>
      </c>
      <c r="B66" s="9" t="s">
        <v>223</v>
      </c>
      <c r="C66" s="4" t="s">
        <v>224</v>
      </c>
      <c r="D66" s="25" t="s">
        <v>26</v>
      </c>
      <c r="E66" s="22" t="s">
        <v>382</v>
      </c>
      <c r="F66" s="87" t="s">
        <v>384</v>
      </c>
      <c r="G66" s="10">
        <v>172066</v>
      </c>
      <c r="H66" s="20">
        <v>3.9500918273645547</v>
      </c>
      <c r="I66" s="20">
        <v>0.75947601501749329</v>
      </c>
      <c r="J66" s="20">
        <v>1.2657933583624887</v>
      </c>
      <c r="K66" s="20">
        <v>2.5315867167249775</v>
      </c>
      <c r="L66" s="17" t="s">
        <v>374</v>
      </c>
      <c r="M66" s="87" t="s">
        <v>27</v>
      </c>
      <c r="N66" s="25" t="s">
        <v>26</v>
      </c>
      <c r="O66" s="25" t="s">
        <v>26</v>
      </c>
      <c r="P66" s="25" t="s">
        <v>26</v>
      </c>
      <c r="Q66" s="26"/>
      <c r="R66" s="26"/>
      <c r="S66" s="25" t="s">
        <v>26</v>
      </c>
      <c r="T66" s="25" t="s">
        <v>26</v>
      </c>
      <c r="U66" s="26"/>
      <c r="V66" s="87" t="s">
        <v>28</v>
      </c>
      <c r="W66" s="87" t="s">
        <v>29</v>
      </c>
      <c r="X66" s="87" t="s">
        <v>30</v>
      </c>
      <c r="Y66" s="87" t="s">
        <v>31</v>
      </c>
      <c r="Z66" s="87" t="s">
        <v>32</v>
      </c>
      <c r="AA66" s="87" t="s">
        <v>33</v>
      </c>
      <c r="AB66" s="7" t="s">
        <v>140</v>
      </c>
      <c r="AC66" s="7" t="s">
        <v>190</v>
      </c>
      <c r="AD66" s="27">
        <v>5</v>
      </c>
      <c r="AE66" s="6" t="s">
        <v>397</v>
      </c>
      <c r="AF66" s="7" t="s">
        <v>44</v>
      </c>
      <c r="AG66" s="7" t="s">
        <v>44</v>
      </c>
      <c r="AH66" s="7" t="s">
        <v>35</v>
      </c>
      <c r="AI66" s="27">
        <v>5</v>
      </c>
      <c r="AJ66" s="87" t="s">
        <v>170</v>
      </c>
      <c r="AK66" s="87" t="s">
        <v>170</v>
      </c>
      <c r="AL66" s="87" t="s">
        <v>170</v>
      </c>
      <c r="AM66" s="87" t="s">
        <v>170</v>
      </c>
      <c r="AN66" s="104" t="s">
        <v>823</v>
      </c>
      <c r="AQ66" s="230"/>
    </row>
    <row r="67" spans="1:43" ht="15.75" x14ac:dyDescent="0.25">
      <c r="A67" s="33">
        <v>2063</v>
      </c>
      <c r="B67" s="9" t="s">
        <v>225</v>
      </c>
      <c r="C67" s="16" t="s">
        <v>226</v>
      </c>
      <c r="D67" s="25" t="s">
        <v>26</v>
      </c>
      <c r="E67" s="22" t="s">
        <v>382</v>
      </c>
      <c r="F67" s="87" t="s">
        <v>384</v>
      </c>
      <c r="G67" s="10">
        <v>1468</v>
      </c>
      <c r="H67" s="21">
        <v>3.3700642791551882E-2</v>
      </c>
      <c r="I67" s="21">
        <v>89.019073569482288</v>
      </c>
      <c r="J67" s="21">
        <v>148.36512261580381</v>
      </c>
      <c r="K67" s="21">
        <v>296.73024523160763</v>
      </c>
      <c r="L67" s="17" t="s">
        <v>374</v>
      </c>
      <c r="M67" s="87" t="s">
        <v>27</v>
      </c>
      <c r="N67" s="25" t="s">
        <v>26</v>
      </c>
      <c r="O67" s="25" t="s">
        <v>26</v>
      </c>
      <c r="P67" s="25" t="s">
        <v>26</v>
      </c>
      <c r="Q67" s="25" t="s">
        <v>26</v>
      </c>
      <c r="R67" s="25" t="s">
        <v>26</v>
      </c>
      <c r="S67" s="26"/>
      <c r="T67" s="26"/>
      <c r="U67" s="26"/>
      <c r="V67" s="87" t="s">
        <v>28</v>
      </c>
      <c r="W67" s="87" t="s">
        <v>29</v>
      </c>
      <c r="X67" s="87" t="s">
        <v>30</v>
      </c>
      <c r="Y67" s="87" t="s">
        <v>31</v>
      </c>
      <c r="Z67" s="87" t="s">
        <v>32</v>
      </c>
      <c r="AA67" s="87" t="s">
        <v>33</v>
      </c>
      <c r="AB67" s="7" t="s">
        <v>227</v>
      </c>
      <c r="AC67" s="7" t="s">
        <v>400</v>
      </c>
      <c r="AD67" s="27">
        <v>3</v>
      </c>
      <c r="AE67" s="6" t="s">
        <v>397</v>
      </c>
      <c r="AF67" s="7" t="s">
        <v>36</v>
      </c>
      <c r="AG67" s="7" t="s">
        <v>40</v>
      </c>
      <c r="AH67" s="7" t="s">
        <v>44</v>
      </c>
      <c r="AI67" s="27">
        <v>4.9000000000000004</v>
      </c>
      <c r="AJ67" s="87" t="s">
        <v>170</v>
      </c>
      <c r="AK67" s="87" t="s">
        <v>170</v>
      </c>
      <c r="AL67" s="87" t="s">
        <v>170</v>
      </c>
      <c r="AM67" s="87" t="s">
        <v>170</v>
      </c>
      <c r="AN67" s="104">
        <v>140</v>
      </c>
      <c r="AQ67" s="226"/>
    </row>
    <row r="68" spans="1:43" ht="15.75" x14ac:dyDescent="0.25">
      <c r="A68" s="33">
        <v>2064</v>
      </c>
      <c r="B68" s="9" t="s">
        <v>228</v>
      </c>
      <c r="C68" s="16" t="s">
        <v>229</v>
      </c>
      <c r="D68" s="25" t="s">
        <v>26</v>
      </c>
      <c r="E68" s="22" t="s">
        <v>382</v>
      </c>
      <c r="F68" s="87" t="s">
        <v>384</v>
      </c>
      <c r="G68" s="10">
        <v>1468</v>
      </c>
      <c r="H68" s="21">
        <v>3.3700642791551882E-2</v>
      </c>
      <c r="I68" s="21">
        <v>89.019073569482288</v>
      </c>
      <c r="J68" s="21">
        <v>148.36512261580381</v>
      </c>
      <c r="K68" s="21">
        <v>296.73024523160763</v>
      </c>
      <c r="L68" s="17" t="s">
        <v>374</v>
      </c>
      <c r="M68" s="87" t="s">
        <v>27</v>
      </c>
      <c r="N68" s="25" t="s">
        <v>26</v>
      </c>
      <c r="O68" s="25" t="s">
        <v>26</v>
      </c>
      <c r="P68" s="25" t="s">
        <v>26</v>
      </c>
      <c r="Q68" s="25" t="s">
        <v>26</v>
      </c>
      <c r="R68" s="25" t="s">
        <v>26</v>
      </c>
      <c r="S68" s="26"/>
      <c r="T68" s="26"/>
      <c r="U68" s="26"/>
      <c r="V68" s="87" t="s">
        <v>28</v>
      </c>
      <c r="W68" s="87" t="s">
        <v>29</v>
      </c>
      <c r="X68" s="87" t="s">
        <v>30</v>
      </c>
      <c r="Y68" s="87" t="s">
        <v>31</v>
      </c>
      <c r="Z68" s="87" t="s">
        <v>32</v>
      </c>
      <c r="AA68" s="87" t="s">
        <v>33</v>
      </c>
      <c r="AB68" s="7" t="s">
        <v>227</v>
      </c>
      <c r="AC68" s="7" t="s">
        <v>400</v>
      </c>
      <c r="AD68" s="27">
        <v>5</v>
      </c>
      <c r="AE68" s="6" t="s">
        <v>397</v>
      </c>
      <c r="AF68" s="7" t="s">
        <v>36</v>
      </c>
      <c r="AG68" s="7" t="s">
        <v>40</v>
      </c>
      <c r="AH68" s="7" t="s">
        <v>44</v>
      </c>
      <c r="AI68" s="27">
        <v>5</v>
      </c>
      <c r="AJ68" s="87" t="s">
        <v>170</v>
      </c>
      <c r="AK68" s="87" t="s">
        <v>170</v>
      </c>
      <c r="AL68" s="87" t="s">
        <v>170</v>
      </c>
      <c r="AM68" s="87" t="s">
        <v>170</v>
      </c>
      <c r="AN68" s="104">
        <v>80</v>
      </c>
      <c r="AQ68" s="226"/>
    </row>
    <row r="69" spans="1:43" ht="15.75" x14ac:dyDescent="0.25">
      <c r="A69" s="33">
        <v>2065</v>
      </c>
      <c r="B69" s="9" t="s">
        <v>230</v>
      </c>
      <c r="C69" s="16" t="s">
        <v>231</v>
      </c>
      <c r="D69" s="25" t="s">
        <v>26</v>
      </c>
      <c r="E69" s="22" t="s">
        <v>382</v>
      </c>
      <c r="F69" s="87" t="s">
        <v>384</v>
      </c>
      <c r="G69" s="10">
        <v>70000</v>
      </c>
      <c r="H69" s="21">
        <v>1.6069788797061524</v>
      </c>
      <c r="I69" s="21">
        <v>1.866857142857143</v>
      </c>
      <c r="J69" s="21">
        <v>3.1114285714285717</v>
      </c>
      <c r="K69" s="21">
        <v>6.2228571428571433</v>
      </c>
      <c r="L69" s="17" t="s">
        <v>374</v>
      </c>
      <c r="M69" s="87" t="s">
        <v>27</v>
      </c>
      <c r="N69" s="25" t="s">
        <v>26</v>
      </c>
      <c r="O69" s="25" t="s">
        <v>26</v>
      </c>
      <c r="P69" s="25" t="s">
        <v>26</v>
      </c>
      <c r="Q69" s="26"/>
      <c r="R69" s="26"/>
      <c r="S69" s="25" t="s">
        <v>26</v>
      </c>
      <c r="T69" s="25" t="s">
        <v>26</v>
      </c>
      <c r="U69" s="25" t="s">
        <v>26</v>
      </c>
      <c r="V69" s="87" t="s">
        <v>28</v>
      </c>
      <c r="W69" s="87" t="s">
        <v>29</v>
      </c>
      <c r="X69" s="87" t="s">
        <v>30</v>
      </c>
      <c r="Y69" s="87" t="s">
        <v>31</v>
      </c>
      <c r="Z69" s="87" t="s">
        <v>32</v>
      </c>
      <c r="AA69" s="87" t="s">
        <v>33</v>
      </c>
      <c r="AB69" s="7" t="s">
        <v>232</v>
      </c>
      <c r="AC69" s="7" t="s">
        <v>65</v>
      </c>
      <c r="AD69" s="27">
        <v>2</v>
      </c>
      <c r="AE69" s="6" t="s">
        <v>396</v>
      </c>
      <c r="AF69" s="7" t="s">
        <v>40</v>
      </c>
      <c r="AG69" s="7" t="s">
        <v>36</v>
      </c>
      <c r="AH69" s="7" t="s">
        <v>44</v>
      </c>
      <c r="AI69" s="27">
        <v>4.8</v>
      </c>
      <c r="AJ69" s="87" t="s">
        <v>170</v>
      </c>
      <c r="AK69" s="87" t="s">
        <v>170</v>
      </c>
      <c r="AL69" s="87" t="s">
        <v>170</v>
      </c>
      <c r="AM69" s="87" t="s">
        <v>36</v>
      </c>
      <c r="AN69" s="104">
        <v>312.5</v>
      </c>
      <c r="AQ69" s="226"/>
    </row>
    <row r="70" spans="1:43" ht="15.75" x14ac:dyDescent="0.25">
      <c r="A70" s="33">
        <v>2066</v>
      </c>
      <c r="B70" s="9" t="s">
        <v>233</v>
      </c>
      <c r="C70" s="16" t="s">
        <v>234</v>
      </c>
      <c r="D70" s="25" t="s">
        <v>26</v>
      </c>
      <c r="E70" s="22" t="s">
        <v>382</v>
      </c>
      <c r="F70" s="87" t="s">
        <v>384</v>
      </c>
      <c r="G70" s="10">
        <v>11292758</v>
      </c>
      <c r="H70" s="21">
        <v>259.24605142332416</v>
      </c>
      <c r="I70" s="21">
        <v>1.157201810222091E-2</v>
      </c>
      <c r="J70" s="21">
        <v>1.928669683703485E-2</v>
      </c>
      <c r="K70" s="21">
        <v>3.85733936740697E-2</v>
      </c>
      <c r="L70" s="17" t="s">
        <v>374</v>
      </c>
      <c r="M70" s="87" t="s">
        <v>27</v>
      </c>
      <c r="N70" s="25" t="s">
        <v>26</v>
      </c>
      <c r="O70" s="25" t="s">
        <v>26</v>
      </c>
      <c r="P70" s="25" t="s">
        <v>26</v>
      </c>
      <c r="Q70" s="25" t="s">
        <v>26</v>
      </c>
      <c r="R70" s="25" t="s">
        <v>26</v>
      </c>
      <c r="S70" s="26"/>
      <c r="T70" s="26"/>
      <c r="U70" s="26"/>
      <c r="V70" s="87" t="s">
        <v>28</v>
      </c>
      <c r="W70" s="87" t="s">
        <v>29</v>
      </c>
      <c r="X70" s="87" t="s">
        <v>30</v>
      </c>
      <c r="Y70" s="87" t="s">
        <v>31</v>
      </c>
      <c r="Z70" s="87" t="s">
        <v>32</v>
      </c>
      <c r="AA70" s="87" t="s">
        <v>33</v>
      </c>
      <c r="AB70" s="7" t="s">
        <v>213</v>
      </c>
      <c r="AC70" s="7" t="s">
        <v>62</v>
      </c>
      <c r="AD70" s="27">
        <v>6</v>
      </c>
      <c r="AE70" s="6" t="s">
        <v>399</v>
      </c>
      <c r="AF70" s="7" t="s">
        <v>44</v>
      </c>
      <c r="AG70" s="7" t="s">
        <v>35</v>
      </c>
      <c r="AH70" s="7" t="s">
        <v>35</v>
      </c>
      <c r="AI70" s="27">
        <v>5.8</v>
      </c>
      <c r="AJ70" s="87" t="s">
        <v>170</v>
      </c>
      <c r="AK70" s="87" t="s">
        <v>170</v>
      </c>
      <c r="AL70" s="87" t="s">
        <v>170</v>
      </c>
      <c r="AM70" s="87" t="s">
        <v>36</v>
      </c>
      <c r="AN70" s="104">
        <v>1375</v>
      </c>
      <c r="AQ70" s="226"/>
    </row>
    <row r="71" spans="1:43" ht="15.75" x14ac:dyDescent="0.25">
      <c r="A71" s="33">
        <v>2067</v>
      </c>
      <c r="B71" s="9" t="s">
        <v>235</v>
      </c>
      <c r="C71" s="16" t="s">
        <v>236</v>
      </c>
      <c r="D71" s="25" t="s">
        <v>26</v>
      </c>
      <c r="E71" s="22" t="s">
        <v>382</v>
      </c>
      <c r="F71" s="87" t="s">
        <v>384</v>
      </c>
      <c r="G71" s="10">
        <v>10000000</v>
      </c>
      <c r="H71" s="21">
        <v>229.5684113865932</v>
      </c>
      <c r="I71" s="21">
        <v>1.3068E-2</v>
      </c>
      <c r="J71" s="21">
        <v>2.1780000000000001E-2</v>
      </c>
      <c r="K71" s="21">
        <v>4.3560000000000001E-2</v>
      </c>
      <c r="L71" s="17" t="s">
        <v>374</v>
      </c>
      <c r="M71" s="87" t="s">
        <v>27</v>
      </c>
      <c r="N71" s="25" t="s">
        <v>26</v>
      </c>
      <c r="O71" s="25" t="s">
        <v>26</v>
      </c>
      <c r="P71" s="25" t="s">
        <v>26</v>
      </c>
      <c r="Q71" s="25" t="s">
        <v>26</v>
      </c>
      <c r="R71" s="25" t="s">
        <v>26</v>
      </c>
      <c r="S71" s="26"/>
      <c r="T71" s="26"/>
      <c r="U71" s="26"/>
      <c r="V71" s="87" t="s">
        <v>28</v>
      </c>
      <c r="W71" s="87" t="s">
        <v>29</v>
      </c>
      <c r="X71" s="87" t="s">
        <v>30</v>
      </c>
      <c r="Y71" s="87" t="s">
        <v>31</v>
      </c>
      <c r="Z71" s="87" t="s">
        <v>32</v>
      </c>
      <c r="AA71" s="87" t="s">
        <v>33</v>
      </c>
      <c r="AB71" s="7" t="s">
        <v>237</v>
      </c>
      <c r="AC71" s="7" t="s">
        <v>78</v>
      </c>
      <c r="AD71" s="27">
        <v>5</v>
      </c>
      <c r="AE71" s="6" t="s">
        <v>397</v>
      </c>
      <c r="AF71" s="7" t="s">
        <v>36</v>
      </c>
      <c r="AG71" s="7" t="s">
        <v>40</v>
      </c>
      <c r="AH71" s="7" t="s">
        <v>35</v>
      </c>
      <c r="AI71" s="27">
        <v>5.5</v>
      </c>
      <c r="AJ71" s="87" t="s">
        <v>170</v>
      </c>
      <c r="AK71" s="87" t="s">
        <v>170</v>
      </c>
      <c r="AL71" s="87" t="s">
        <v>170</v>
      </c>
      <c r="AM71" s="87" t="s">
        <v>44</v>
      </c>
      <c r="AN71" s="104">
        <v>52</v>
      </c>
      <c r="AQ71" s="228"/>
    </row>
    <row r="72" spans="1:43" ht="15.75" x14ac:dyDescent="0.25">
      <c r="A72" s="33">
        <v>2068</v>
      </c>
      <c r="B72" s="9" t="s">
        <v>387</v>
      </c>
      <c r="C72" s="4" t="s">
        <v>365</v>
      </c>
      <c r="D72" s="25" t="s">
        <v>26</v>
      </c>
      <c r="E72" s="22" t="s">
        <v>382</v>
      </c>
      <c r="F72" s="87" t="s">
        <v>384</v>
      </c>
      <c r="G72" s="10">
        <v>515616</v>
      </c>
      <c r="H72" s="20">
        <v>11.836914600550964</v>
      </c>
      <c r="I72" s="20">
        <v>0.25344442375721465</v>
      </c>
      <c r="J72" s="20">
        <v>0.42240737292869113</v>
      </c>
      <c r="K72" s="20">
        <v>0.84481474585738225</v>
      </c>
      <c r="L72" s="17" t="s">
        <v>374</v>
      </c>
      <c r="M72" s="87" t="s">
        <v>27</v>
      </c>
      <c r="N72" s="25" t="s">
        <v>26</v>
      </c>
      <c r="O72" s="25" t="s">
        <v>26</v>
      </c>
      <c r="P72" s="25" t="s">
        <v>26</v>
      </c>
      <c r="Q72" s="26"/>
      <c r="R72" s="26"/>
      <c r="S72" s="25" t="s">
        <v>26</v>
      </c>
      <c r="T72" s="25" t="s">
        <v>26</v>
      </c>
      <c r="U72" s="26"/>
      <c r="V72" s="87" t="s">
        <v>28</v>
      </c>
      <c r="W72" s="87" t="s">
        <v>29</v>
      </c>
      <c r="X72" s="87" t="s">
        <v>30</v>
      </c>
      <c r="Y72" s="87" t="s">
        <v>31</v>
      </c>
      <c r="Z72" s="87" t="s">
        <v>32</v>
      </c>
      <c r="AA72" s="87" t="s">
        <v>33</v>
      </c>
      <c r="AB72" s="7" t="s">
        <v>213</v>
      </c>
      <c r="AC72" s="7" t="s">
        <v>167</v>
      </c>
      <c r="AD72" s="27">
        <v>2</v>
      </c>
      <c r="AE72" s="6" t="s">
        <v>397</v>
      </c>
      <c r="AF72" s="7" t="s">
        <v>40</v>
      </c>
      <c r="AG72" s="7" t="s">
        <v>40</v>
      </c>
      <c r="AH72" s="7" t="s">
        <v>35</v>
      </c>
      <c r="AI72" s="27">
        <v>5</v>
      </c>
      <c r="AJ72" s="87" t="s">
        <v>170</v>
      </c>
      <c r="AK72" s="87" t="s">
        <v>170</v>
      </c>
      <c r="AL72" s="87" t="s">
        <v>170</v>
      </c>
      <c r="AM72" s="87" t="s">
        <v>44</v>
      </c>
      <c r="AN72" s="104">
        <v>400</v>
      </c>
      <c r="AQ72" s="226"/>
    </row>
    <row r="73" spans="1:43" ht="22.5" x14ac:dyDescent="0.25">
      <c r="A73" s="33">
        <v>2069</v>
      </c>
      <c r="B73" s="9" t="s">
        <v>238</v>
      </c>
      <c r="C73" s="16" t="s">
        <v>239</v>
      </c>
      <c r="D73" s="25" t="s">
        <v>26</v>
      </c>
      <c r="E73" s="22" t="s">
        <v>382</v>
      </c>
      <c r="F73" s="87" t="s">
        <v>384</v>
      </c>
      <c r="G73" s="10">
        <v>106000</v>
      </c>
      <c r="H73" s="21">
        <v>2.4334251606978881</v>
      </c>
      <c r="I73" s="21">
        <v>1.2328301886792452</v>
      </c>
      <c r="J73" s="21">
        <v>2.0547169811320756</v>
      </c>
      <c r="K73" s="21">
        <v>4.1094339622641511</v>
      </c>
      <c r="L73" s="17" t="s">
        <v>374</v>
      </c>
      <c r="M73" s="87" t="s">
        <v>27</v>
      </c>
      <c r="N73" s="25" t="s">
        <v>26</v>
      </c>
      <c r="O73" s="25" t="s">
        <v>26</v>
      </c>
      <c r="P73" s="25" t="s">
        <v>26</v>
      </c>
      <c r="Q73" s="26"/>
      <c r="R73" s="26"/>
      <c r="S73" s="25" t="s">
        <v>26</v>
      </c>
      <c r="T73" s="25" t="s">
        <v>26</v>
      </c>
      <c r="U73" s="26"/>
      <c r="V73" s="87" t="s">
        <v>28</v>
      </c>
      <c r="W73" s="87" t="s">
        <v>29</v>
      </c>
      <c r="X73" s="87" t="s">
        <v>30</v>
      </c>
      <c r="Y73" s="87" t="s">
        <v>31</v>
      </c>
      <c r="Z73" s="87" t="s">
        <v>32</v>
      </c>
      <c r="AA73" s="87" t="s">
        <v>33</v>
      </c>
      <c r="AB73" s="7" t="s">
        <v>85</v>
      </c>
      <c r="AC73" s="7" t="s">
        <v>50</v>
      </c>
      <c r="AD73" s="27">
        <v>1</v>
      </c>
      <c r="AE73" s="6" t="s">
        <v>396</v>
      </c>
      <c r="AF73" s="7" t="s">
        <v>40</v>
      </c>
      <c r="AG73" s="7" t="s">
        <v>35</v>
      </c>
      <c r="AH73" s="7" t="s">
        <v>44</v>
      </c>
      <c r="AI73" s="27">
        <v>6.5</v>
      </c>
      <c r="AJ73" s="87" t="s">
        <v>170</v>
      </c>
      <c r="AK73" s="87" t="s">
        <v>170</v>
      </c>
      <c r="AL73" s="87" t="s">
        <v>170</v>
      </c>
      <c r="AM73" s="87" t="s">
        <v>36</v>
      </c>
      <c r="AN73" s="104">
        <v>225</v>
      </c>
      <c r="AQ73" s="226"/>
    </row>
    <row r="74" spans="1:43" ht="15.75" x14ac:dyDescent="0.25">
      <c r="A74" s="33">
        <v>2070</v>
      </c>
      <c r="B74" s="9" t="s">
        <v>240</v>
      </c>
      <c r="C74" s="16" t="s">
        <v>241</v>
      </c>
      <c r="D74" s="25" t="s">
        <v>26</v>
      </c>
      <c r="E74" s="22" t="s">
        <v>382</v>
      </c>
      <c r="F74" s="87" t="s">
        <v>384</v>
      </c>
      <c r="G74" s="10">
        <v>427500</v>
      </c>
      <c r="H74" s="21">
        <v>9.8140495867768589</v>
      </c>
      <c r="I74" s="21">
        <v>0.30568421052631578</v>
      </c>
      <c r="J74" s="21">
        <v>0.5094736842105263</v>
      </c>
      <c r="K74" s="21">
        <v>1.0189473684210526</v>
      </c>
      <c r="L74" s="17" t="s">
        <v>374</v>
      </c>
      <c r="M74" s="87" t="s">
        <v>27</v>
      </c>
      <c r="N74" s="25" t="s">
        <v>26</v>
      </c>
      <c r="O74" s="25" t="s">
        <v>26</v>
      </c>
      <c r="P74" s="25" t="s">
        <v>26</v>
      </c>
      <c r="Q74" s="26"/>
      <c r="R74" s="26"/>
      <c r="S74" s="25" t="s">
        <v>26</v>
      </c>
      <c r="T74" s="25" t="s">
        <v>26</v>
      </c>
      <c r="U74" s="26"/>
      <c r="V74" s="87" t="s">
        <v>28</v>
      </c>
      <c r="W74" s="87" t="s">
        <v>29</v>
      </c>
      <c r="X74" s="87" t="s">
        <v>30</v>
      </c>
      <c r="Y74" s="87" t="s">
        <v>31</v>
      </c>
      <c r="Z74" s="87" t="s">
        <v>32</v>
      </c>
      <c r="AA74" s="87" t="s">
        <v>33</v>
      </c>
      <c r="AB74" s="7" t="s">
        <v>122</v>
      </c>
      <c r="AC74" s="7" t="s">
        <v>78</v>
      </c>
      <c r="AD74" s="27">
        <v>4</v>
      </c>
      <c r="AE74" s="6" t="s">
        <v>396</v>
      </c>
      <c r="AF74" s="7" t="s">
        <v>40</v>
      </c>
      <c r="AG74" s="7" t="s">
        <v>35</v>
      </c>
      <c r="AH74" s="7" t="s">
        <v>35</v>
      </c>
      <c r="AI74" s="27">
        <v>5.6</v>
      </c>
      <c r="AJ74" s="87" t="s">
        <v>170</v>
      </c>
      <c r="AK74" s="87" t="s">
        <v>170</v>
      </c>
      <c r="AL74" s="87" t="s">
        <v>170</v>
      </c>
      <c r="AM74" s="87" t="s">
        <v>176</v>
      </c>
      <c r="AN74" s="104">
        <v>137.5</v>
      </c>
      <c r="AQ74" s="88"/>
    </row>
    <row r="75" spans="1:43" ht="22.5" x14ac:dyDescent="0.25">
      <c r="A75" s="33">
        <v>2071</v>
      </c>
      <c r="B75" s="9" t="s">
        <v>242</v>
      </c>
      <c r="C75" s="16" t="s">
        <v>243</v>
      </c>
      <c r="D75" s="25" t="s">
        <v>26</v>
      </c>
      <c r="E75" s="22" t="s">
        <v>382</v>
      </c>
      <c r="F75" s="87" t="s">
        <v>384</v>
      </c>
      <c r="G75" s="10">
        <v>115664</v>
      </c>
      <c r="H75" s="21">
        <v>2.6552800734618915</v>
      </c>
      <c r="I75" s="21">
        <v>1.1298243187162818</v>
      </c>
      <c r="J75" s="21">
        <v>1.8830405311938028</v>
      </c>
      <c r="K75" s="21">
        <v>3.7660810623876055</v>
      </c>
      <c r="L75" s="17" t="s">
        <v>374</v>
      </c>
      <c r="M75" s="87" t="s">
        <v>27</v>
      </c>
      <c r="N75" s="25" t="s">
        <v>26</v>
      </c>
      <c r="O75" s="25" t="s">
        <v>26</v>
      </c>
      <c r="P75" s="25" t="s">
        <v>26</v>
      </c>
      <c r="Q75" s="26"/>
      <c r="R75" s="26"/>
      <c r="S75" s="25" t="s">
        <v>26</v>
      </c>
      <c r="T75" s="25" t="s">
        <v>26</v>
      </c>
      <c r="U75" s="26"/>
      <c r="V75" s="87" t="s">
        <v>28</v>
      </c>
      <c r="W75" s="87" t="s">
        <v>29</v>
      </c>
      <c r="X75" s="87" t="s">
        <v>30</v>
      </c>
      <c r="Y75" s="87" t="s">
        <v>31</v>
      </c>
      <c r="Z75" s="87" t="s">
        <v>32</v>
      </c>
      <c r="AA75" s="87" t="s">
        <v>33</v>
      </c>
      <c r="AB75" s="7" t="s">
        <v>88</v>
      </c>
      <c r="AC75" s="7" t="s">
        <v>50</v>
      </c>
      <c r="AD75" s="27">
        <v>1</v>
      </c>
      <c r="AE75" s="6" t="s">
        <v>396</v>
      </c>
      <c r="AF75" s="7" t="s">
        <v>40</v>
      </c>
      <c r="AG75" s="7" t="s">
        <v>44</v>
      </c>
      <c r="AH75" s="7" t="s">
        <v>44</v>
      </c>
      <c r="AI75" s="27">
        <v>6.5</v>
      </c>
      <c r="AJ75" s="7">
        <v>4</v>
      </c>
      <c r="AK75" s="7">
        <v>4</v>
      </c>
      <c r="AL75" s="7">
        <v>8</v>
      </c>
      <c r="AM75" s="87" t="s">
        <v>36</v>
      </c>
      <c r="AN75" s="104">
        <v>75</v>
      </c>
      <c r="AQ75" s="95"/>
    </row>
    <row r="76" spans="1:43" ht="15.75" x14ac:dyDescent="0.25">
      <c r="A76" s="33">
        <v>2072</v>
      </c>
      <c r="B76" s="9" t="s">
        <v>244</v>
      </c>
      <c r="C76" s="16" t="s">
        <v>245</v>
      </c>
      <c r="D76" s="26"/>
      <c r="E76" s="22" t="s">
        <v>382</v>
      </c>
      <c r="F76" s="87" t="s">
        <v>384</v>
      </c>
      <c r="G76" s="10">
        <v>737000</v>
      </c>
      <c r="H76" s="21">
        <v>16.91919191919192</v>
      </c>
      <c r="I76" s="21">
        <v>0.17731343283582088</v>
      </c>
      <c r="J76" s="21">
        <v>0.29552238805970149</v>
      </c>
      <c r="K76" s="21">
        <v>0.59104477611940298</v>
      </c>
      <c r="L76" s="17" t="s">
        <v>374</v>
      </c>
      <c r="M76" s="87" t="s">
        <v>27</v>
      </c>
      <c r="N76" s="25" t="s">
        <v>26</v>
      </c>
      <c r="O76" s="25" t="s">
        <v>26</v>
      </c>
      <c r="P76" s="25" t="s">
        <v>26</v>
      </c>
      <c r="Q76" s="26"/>
      <c r="R76" s="26"/>
      <c r="S76" s="25" t="s">
        <v>26</v>
      </c>
      <c r="T76" s="25" t="s">
        <v>26</v>
      </c>
      <c r="U76" s="26"/>
      <c r="V76" s="87" t="s">
        <v>28</v>
      </c>
      <c r="W76" s="87" t="s">
        <v>29</v>
      </c>
      <c r="X76" s="87" t="s">
        <v>30</v>
      </c>
      <c r="Y76" s="87" t="s">
        <v>31</v>
      </c>
      <c r="Z76" s="87" t="s">
        <v>32</v>
      </c>
      <c r="AA76" s="87" t="s">
        <v>33</v>
      </c>
      <c r="AB76" s="7" t="s">
        <v>122</v>
      </c>
      <c r="AC76" s="7" t="s">
        <v>65</v>
      </c>
      <c r="AD76" s="27">
        <v>3</v>
      </c>
      <c r="AE76" s="6" t="s">
        <v>396</v>
      </c>
      <c r="AF76" s="7" t="s">
        <v>40</v>
      </c>
      <c r="AG76" s="7" t="s">
        <v>35</v>
      </c>
      <c r="AH76" s="7" t="s">
        <v>35</v>
      </c>
      <c r="AI76" s="27">
        <v>5.9</v>
      </c>
      <c r="AJ76" s="7">
        <v>4</v>
      </c>
      <c r="AK76" s="7">
        <v>4</v>
      </c>
      <c r="AL76" s="7">
        <v>6</v>
      </c>
      <c r="AM76" s="87" t="s">
        <v>176</v>
      </c>
      <c r="AN76" s="104">
        <v>55</v>
      </c>
      <c r="AQ76" s="95"/>
    </row>
    <row r="77" spans="1:43" ht="22.5" x14ac:dyDescent="0.25">
      <c r="A77" s="33">
        <v>2073</v>
      </c>
      <c r="B77" s="9" t="s">
        <v>246</v>
      </c>
      <c r="C77" s="16" t="s">
        <v>247</v>
      </c>
      <c r="D77" s="25" t="s">
        <v>26</v>
      </c>
      <c r="E77" s="22" t="s">
        <v>382</v>
      </c>
      <c r="F77" s="87" t="s">
        <v>384</v>
      </c>
      <c r="G77" s="10">
        <v>221000</v>
      </c>
      <c r="H77" s="21">
        <v>5.07346189164371</v>
      </c>
      <c r="I77" s="21">
        <v>0.59131221719457017</v>
      </c>
      <c r="J77" s="21">
        <v>0.98552036199095017</v>
      </c>
      <c r="K77" s="21">
        <v>1.9710407239819003</v>
      </c>
      <c r="L77" s="17" t="s">
        <v>374</v>
      </c>
      <c r="M77" s="87" t="s">
        <v>27</v>
      </c>
      <c r="N77" s="25" t="s">
        <v>26</v>
      </c>
      <c r="O77" s="25" t="s">
        <v>26</v>
      </c>
      <c r="P77" s="25" t="s">
        <v>26</v>
      </c>
      <c r="Q77" s="26"/>
      <c r="R77" s="26"/>
      <c r="S77" s="25" t="s">
        <v>26</v>
      </c>
      <c r="T77" s="25" t="s">
        <v>26</v>
      </c>
      <c r="U77" s="26"/>
      <c r="V77" s="87" t="s">
        <v>28</v>
      </c>
      <c r="W77" s="87" t="s">
        <v>29</v>
      </c>
      <c r="X77" s="87" t="s">
        <v>30</v>
      </c>
      <c r="Y77" s="87" t="s">
        <v>31</v>
      </c>
      <c r="Z77" s="87" t="s">
        <v>32</v>
      </c>
      <c r="AA77" s="87" t="s">
        <v>33</v>
      </c>
      <c r="AB77" s="7" t="s">
        <v>122</v>
      </c>
      <c r="AC77" s="7" t="s">
        <v>34</v>
      </c>
      <c r="AD77" s="27">
        <v>2</v>
      </c>
      <c r="AE77" s="6" t="s">
        <v>396</v>
      </c>
      <c r="AF77" s="7" t="s">
        <v>40</v>
      </c>
      <c r="AG77" s="7" t="s">
        <v>44</v>
      </c>
      <c r="AH77" s="7" t="s">
        <v>35</v>
      </c>
      <c r="AI77" s="27">
        <v>6</v>
      </c>
      <c r="AJ77" s="7">
        <v>4</v>
      </c>
      <c r="AK77" s="7">
        <v>4</v>
      </c>
      <c r="AL77" s="87" t="s">
        <v>170</v>
      </c>
      <c r="AM77" s="87" t="s">
        <v>248</v>
      </c>
      <c r="AN77" s="104">
        <v>37.5</v>
      </c>
      <c r="AQ77" s="228"/>
    </row>
    <row r="78" spans="1:43" ht="22.5" x14ac:dyDescent="0.25">
      <c r="A78" s="33">
        <v>2074</v>
      </c>
      <c r="B78" s="9" t="s">
        <v>249</v>
      </c>
      <c r="C78" s="16" t="s">
        <v>250</v>
      </c>
      <c r="D78" s="25" t="s">
        <v>26</v>
      </c>
      <c r="E78" s="22" t="s">
        <v>383</v>
      </c>
      <c r="F78" s="87" t="s">
        <v>384</v>
      </c>
      <c r="G78" s="10">
        <v>3222222</v>
      </c>
      <c r="H78" s="21">
        <v>73.972038567493115</v>
      </c>
      <c r="I78" s="21">
        <v>4.0555864865921713E-2</v>
      </c>
      <c r="J78" s="21">
        <v>6.7593108109869529E-2</v>
      </c>
      <c r="K78" s="21">
        <v>0.13518621621973906</v>
      </c>
      <c r="L78" s="17" t="s">
        <v>374</v>
      </c>
      <c r="M78" s="87" t="s">
        <v>27</v>
      </c>
      <c r="N78" s="25" t="s">
        <v>26</v>
      </c>
      <c r="O78" s="25" t="s">
        <v>26</v>
      </c>
      <c r="P78" s="25" t="s">
        <v>26</v>
      </c>
      <c r="Q78" s="26"/>
      <c r="R78" s="25" t="s">
        <v>26</v>
      </c>
      <c r="S78" s="25" t="s">
        <v>26</v>
      </c>
      <c r="T78" s="25" t="s">
        <v>26</v>
      </c>
      <c r="U78" s="26"/>
      <c r="V78" s="87" t="s">
        <v>28</v>
      </c>
      <c r="W78" s="87" t="s">
        <v>29</v>
      </c>
      <c r="X78" s="87" t="s">
        <v>30</v>
      </c>
      <c r="Y78" s="87" t="s">
        <v>31</v>
      </c>
      <c r="Z78" s="87" t="s">
        <v>32</v>
      </c>
      <c r="AA78" s="87" t="s">
        <v>33</v>
      </c>
      <c r="AB78" s="7" t="s">
        <v>122</v>
      </c>
      <c r="AC78" s="7" t="s">
        <v>78</v>
      </c>
      <c r="AD78" s="27">
        <v>3</v>
      </c>
      <c r="AE78" s="6" t="s">
        <v>397</v>
      </c>
      <c r="AF78" s="7" t="s">
        <v>35</v>
      </c>
      <c r="AG78" s="7" t="s">
        <v>44</v>
      </c>
      <c r="AH78" s="7" t="s">
        <v>35</v>
      </c>
      <c r="AI78" s="27">
        <v>5.2</v>
      </c>
      <c r="AJ78" s="7">
        <v>4</v>
      </c>
      <c r="AK78" s="7">
        <v>4</v>
      </c>
      <c r="AL78" s="87" t="s">
        <v>170</v>
      </c>
      <c r="AM78" s="87" t="s">
        <v>89</v>
      </c>
      <c r="AN78" s="104">
        <v>47.75</v>
      </c>
      <c r="AQ78" s="228"/>
    </row>
    <row r="79" spans="1:43" ht="15.75" x14ac:dyDescent="0.25">
      <c r="A79" s="33">
        <v>2075</v>
      </c>
      <c r="B79" s="9" t="s">
        <v>251</v>
      </c>
      <c r="C79" s="4" t="s">
        <v>252</v>
      </c>
      <c r="D79" s="25" t="s">
        <v>26</v>
      </c>
      <c r="E79" s="22" t="s">
        <v>382</v>
      </c>
      <c r="F79" s="87" t="s">
        <v>384</v>
      </c>
      <c r="G79" s="10">
        <v>224000</v>
      </c>
      <c r="H79" s="20">
        <v>5.1423324150596876</v>
      </c>
      <c r="I79" s="20">
        <v>0.58339285714285716</v>
      </c>
      <c r="J79" s="20">
        <v>0.97232142857142856</v>
      </c>
      <c r="K79" s="20">
        <v>1.9446428571428571</v>
      </c>
      <c r="L79" s="17" t="s">
        <v>374</v>
      </c>
      <c r="M79" s="87" t="s">
        <v>27</v>
      </c>
      <c r="N79" s="25" t="s">
        <v>26</v>
      </c>
      <c r="O79" s="25" t="s">
        <v>26</v>
      </c>
      <c r="P79" s="25" t="s">
        <v>26</v>
      </c>
      <c r="Q79" s="26"/>
      <c r="R79" s="26"/>
      <c r="S79" s="25" t="s">
        <v>26</v>
      </c>
      <c r="T79" s="25" t="s">
        <v>26</v>
      </c>
      <c r="U79" s="26"/>
      <c r="V79" s="87" t="s">
        <v>28</v>
      </c>
      <c r="W79" s="87" t="s">
        <v>29</v>
      </c>
      <c r="X79" s="87" t="s">
        <v>30</v>
      </c>
      <c r="Y79" s="87" t="s">
        <v>31</v>
      </c>
      <c r="Z79" s="87" t="s">
        <v>32</v>
      </c>
      <c r="AA79" s="87" t="s">
        <v>33</v>
      </c>
      <c r="AB79" s="7" t="s">
        <v>122</v>
      </c>
      <c r="AC79" s="7" t="s">
        <v>34</v>
      </c>
      <c r="AD79" s="27">
        <v>3</v>
      </c>
      <c r="AE79" s="6" t="s">
        <v>397</v>
      </c>
      <c r="AF79" s="7" t="s">
        <v>40</v>
      </c>
      <c r="AG79" s="7" t="s">
        <v>35</v>
      </c>
      <c r="AH79" s="7" t="s">
        <v>35</v>
      </c>
      <c r="AI79" s="27">
        <v>5.2</v>
      </c>
      <c r="AJ79" s="87" t="s">
        <v>170</v>
      </c>
      <c r="AK79" s="87" t="s">
        <v>170</v>
      </c>
      <c r="AL79" s="87" t="s">
        <v>170</v>
      </c>
      <c r="AM79" s="87" t="s">
        <v>176</v>
      </c>
      <c r="AN79" s="104">
        <v>270</v>
      </c>
      <c r="AQ79" s="227"/>
    </row>
    <row r="80" spans="1:43" ht="15.75" x14ac:dyDescent="0.25">
      <c r="A80" s="33">
        <v>2076</v>
      </c>
      <c r="B80" s="9" t="s">
        <v>253</v>
      </c>
      <c r="C80" s="16" t="s">
        <v>254</v>
      </c>
      <c r="D80" s="25" t="s">
        <v>26</v>
      </c>
      <c r="E80" s="22" t="s">
        <v>382</v>
      </c>
      <c r="F80" s="87" t="s">
        <v>384</v>
      </c>
      <c r="G80" s="10">
        <v>12800</v>
      </c>
      <c r="H80" s="21">
        <v>0.29384756657483929</v>
      </c>
      <c r="I80" s="21">
        <v>10.209375</v>
      </c>
      <c r="J80" s="21">
        <v>17.015625</v>
      </c>
      <c r="K80" s="21">
        <v>34.03125</v>
      </c>
      <c r="L80" s="17" t="s">
        <v>374</v>
      </c>
      <c r="M80" s="87" t="s">
        <v>27</v>
      </c>
      <c r="N80" s="25" t="s">
        <v>26</v>
      </c>
      <c r="O80" s="25" t="s">
        <v>26</v>
      </c>
      <c r="P80" s="25" t="s">
        <v>26</v>
      </c>
      <c r="Q80" s="26"/>
      <c r="R80" s="26"/>
      <c r="S80" s="25" t="s">
        <v>26</v>
      </c>
      <c r="T80" s="25" t="s">
        <v>26</v>
      </c>
      <c r="U80" s="26"/>
      <c r="V80" s="87" t="s">
        <v>28</v>
      </c>
      <c r="W80" s="87" t="s">
        <v>29</v>
      </c>
      <c r="X80" s="87" t="s">
        <v>30</v>
      </c>
      <c r="Y80" s="87" t="s">
        <v>31</v>
      </c>
      <c r="Z80" s="87" t="s">
        <v>32</v>
      </c>
      <c r="AA80" s="87" t="s">
        <v>33</v>
      </c>
      <c r="AB80" s="7" t="s">
        <v>122</v>
      </c>
      <c r="AC80" s="7" t="s">
        <v>34</v>
      </c>
      <c r="AD80" s="27">
        <v>6</v>
      </c>
      <c r="AE80" s="6" t="s">
        <v>397</v>
      </c>
      <c r="AF80" s="7" t="s">
        <v>44</v>
      </c>
      <c r="AG80" s="7" t="s">
        <v>44</v>
      </c>
      <c r="AH80" s="7" t="s">
        <v>35</v>
      </c>
      <c r="AI80" s="27">
        <v>4.5</v>
      </c>
      <c r="AJ80" s="87" t="s">
        <v>170</v>
      </c>
      <c r="AK80" s="87" t="s">
        <v>170</v>
      </c>
      <c r="AL80" s="87" t="s">
        <v>170</v>
      </c>
      <c r="AM80" s="87" t="s">
        <v>36</v>
      </c>
      <c r="AN80" s="104">
        <v>121.25</v>
      </c>
      <c r="AQ80" s="228"/>
    </row>
    <row r="81" spans="1:43" ht="15.75" x14ac:dyDescent="0.25">
      <c r="A81" s="33">
        <v>2077</v>
      </c>
      <c r="B81" s="9" t="s">
        <v>255</v>
      </c>
      <c r="C81" s="16" t="s">
        <v>256</v>
      </c>
      <c r="D81" s="25" t="s">
        <v>26</v>
      </c>
      <c r="E81" s="22" t="s">
        <v>382</v>
      </c>
      <c r="F81" s="87" t="s">
        <v>384</v>
      </c>
      <c r="G81" s="10">
        <v>67000</v>
      </c>
      <c r="H81" s="21">
        <v>1.5381083562901745</v>
      </c>
      <c r="I81" s="21">
        <v>1.9504477611940298</v>
      </c>
      <c r="J81" s="21">
        <v>3.2507462686567163</v>
      </c>
      <c r="K81" s="21">
        <v>6.5014925373134327</v>
      </c>
      <c r="L81" s="17" t="s">
        <v>374</v>
      </c>
      <c r="M81" s="87" t="s">
        <v>27</v>
      </c>
      <c r="N81" s="25" t="s">
        <v>26</v>
      </c>
      <c r="O81" s="25" t="s">
        <v>26</v>
      </c>
      <c r="P81" s="25" t="s">
        <v>26</v>
      </c>
      <c r="Q81" s="25" t="s">
        <v>26</v>
      </c>
      <c r="R81" s="25" t="s">
        <v>26</v>
      </c>
      <c r="S81" s="26"/>
      <c r="T81" s="26"/>
      <c r="U81" s="26"/>
      <c r="V81" s="87" t="s">
        <v>28</v>
      </c>
      <c r="W81" s="87" t="s">
        <v>29</v>
      </c>
      <c r="X81" s="87" t="s">
        <v>30</v>
      </c>
      <c r="Y81" s="87" t="s">
        <v>31</v>
      </c>
      <c r="Z81" s="87" t="s">
        <v>32</v>
      </c>
      <c r="AA81" s="87" t="s">
        <v>33</v>
      </c>
      <c r="AB81" s="7" t="s">
        <v>122</v>
      </c>
      <c r="AC81" s="7" t="s">
        <v>78</v>
      </c>
      <c r="AD81" s="27">
        <v>5</v>
      </c>
      <c r="AE81" s="6" t="s">
        <v>396</v>
      </c>
      <c r="AF81" s="7" t="s">
        <v>36</v>
      </c>
      <c r="AG81" s="7" t="s">
        <v>40</v>
      </c>
      <c r="AH81" s="7" t="s">
        <v>44</v>
      </c>
      <c r="AI81" s="27">
        <v>4.7</v>
      </c>
      <c r="AJ81" s="87" t="s">
        <v>170</v>
      </c>
      <c r="AK81" s="87" t="s">
        <v>170</v>
      </c>
      <c r="AL81" s="87" t="s">
        <v>170</v>
      </c>
      <c r="AM81" s="87" t="s">
        <v>44</v>
      </c>
      <c r="AN81" s="104">
        <v>625</v>
      </c>
      <c r="AQ81" s="228"/>
    </row>
    <row r="82" spans="1:43" ht="15.75" x14ac:dyDescent="0.25">
      <c r="A82" s="33">
        <v>2078</v>
      </c>
      <c r="B82" s="9" t="s">
        <v>257</v>
      </c>
      <c r="C82" s="16" t="s">
        <v>258</v>
      </c>
      <c r="D82" s="25" t="s">
        <v>26</v>
      </c>
      <c r="E82" s="22" t="s">
        <v>382</v>
      </c>
      <c r="F82" s="87" t="s">
        <v>384</v>
      </c>
      <c r="G82" s="10">
        <v>2982354</v>
      </c>
      <c r="H82" s="21">
        <v>68.465426997245174</v>
      </c>
      <c r="I82" s="21">
        <v>4.3817735922697311E-2</v>
      </c>
      <c r="J82" s="21">
        <v>7.3029559871162178E-2</v>
      </c>
      <c r="K82" s="21">
        <v>0.14605911974232436</v>
      </c>
      <c r="L82" s="17" t="s">
        <v>374</v>
      </c>
      <c r="M82" s="87" t="s">
        <v>27</v>
      </c>
      <c r="N82" s="25" t="s">
        <v>26</v>
      </c>
      <c r="O82" s="25" t="s">
        <v>26</v>
      </c>
      <c r="P82" s="25" t="s">
        <v>26</v>
      </c>
      <c r="Q82" s="26"/>
      <c r="R82" s="25" t="s">
        <v>26</v>
      </c>
      <c r="S82" s="25" t="s">
        <v>26</v>
      </c>
      <c r="T82" s="25" t="s">
        <v>26</v>
      </c>
      <c r="U82" s="26"/>
      <c r="V82" s="87" t="s">
        <v>28</v>
      </c>
      <c r="W82" s="87" t="s">
        <v>29</v>
      </c>
      <c r="X82" s="87" t="s">
        <v>30</v>
      </c>
      <c r="Y82" s="87" t="s">
        <v>31</v>
      </c>
      <c r="Z82" s="87" t="s">
        <v>32</v>
      </c>
      <c r="AA82" s="87" t="s">
        <v>33</v>
      </c>
      <c r="AB82" s="7" t="s">
        <v>88</v>
      </c>
      <c r="AC82" s="7" t="s">
        <v>34</v>
      </c>
      <c r="AD82" s="27">
        <v>1</v>
      </c>
      <c r="AE82" s="6" t="s">
        <v>397</v>
      </c>
      <c r="AF82" s="7" t="s">
        <v>44</v>
      </c>
      <c r="AG82" s="7" t="s">
        <v>35</v>
      </c>
      <c r="AH82" s="7" t="s">
        <v>36</v>
      </c>
      <c r="AI82" s="27">
        <v>5.8</v>
      </c>
      <c r="AJ82" s="87" t="s">
        <v>170</v>
      </c>
      <c r="AK82" s="87" t="s">
        <v>170</v>
      </c>
      <c r="AL82" s="87" t="s">
        <v>170</v>
      </c>
      <c r="AM82" s="87" t="s">
        <v>36</v>
      </c>
      <c r="AN82" s="104">
        <v>400</v>
      </c>
      <c r="AQ82" s="228"/>
    </row>
    <row r="83" spans="1:43" ht="15.75" x14ac:dyDescent="0.25">
      <c r="A83" s="33">
        <v>2079</v>
      </c>
      <c r="B83" s="9" t="s">
        <v>259</v>
      </c>
      <c r="C83" s="16" t="s">
        <v>260</v>
      </c>
      <c r="D83" s="25" t="s">
        <v>26</v>
      </c>
      <c r="E83" s="22" t="s">
        <v>382</v>
      </c>
      <c r="F83" s="87" t="s">
        <v>384</v>
      </c>
      <c r="G83" s="10">
        <v>4600000</v>
      </c>
      <c r="H83" s="21">
        <v>105.60146923783287</v>
      </c>
      <c r="I83" s="21">
        <v>2.8408695652173913E-2</v>
      </c>
      <c r="J83" s="21">
        <v>4.7347826086956521E-2</v>
      </c>
      <c r="K83" s="21">
        <v>9.4695652173913042E-2</v>
      </c>
      <c r="L83" s="17" t="s">
        <v>374</v>
      </c>
      <c r="M83" s="87" t="s">
        <v>27</v>
      </c>
      <c r="N83" s="25" t="s">
        <v>26</v>
      </c>
      <c r="O83" s="25" t="s">
        <v>26</v>
      </c>
      <c r="P83" s="25" t="s">
        <v>26</v>
      </c>
      <c r="Q83" s="26"/>
      <c r="R83" s="25" t="s">
        <v>26</v>
      </c>
      <c r="S83" s="25" t="s">
        <v>26</v>
      </c>
      <c r="T83" s="25" t="s">
        <v>26</v>
      </c>
      <c r="U83" s="26"/>
      <c r="V83" s="87" t="s">
        <v>28</v>
      </c>
      <c r="W83" s="87" t="s">
        <v>29</v>
      </c>
      <c r="X83" s="87" t="s">
        <v>30</v>
      </c>
      <c r="Y83" s="87" t="s">
        <v>31</v>
      </c>
      <c r="Z83" s="87" t="s">
        <v>32</v>
      </c>
      <c r="AA83" s="87" t="s">
        <v>33</v>
      </c>
      <c r="AB83" s="7" t="s">
        <v>122</v>
      </c>
      <c r="AC83" s="7" t="s">
        <v>34</v>
      </c>
      <c r="AD83" s="27">
        <v>4</v>
      </c>
      <c r="AE83" s="6" t="s">
        <v>396</v>
      </c>
      <c r="AF83" s="7" t="s">
        <v>35</v>
      </c>
      <c r="AG83" s="7" t="s">
        <v>35</v>
      </c>
      <c r="AH83" s="7" t="s">
        <v>35</v>
      </c>
      <c r="AI83" s="27">
        <v>4.8</v>
      </c>
      <c r="AJ83" s="87" t="s">
        <v>170</v>
      </c>
      <c r="AK83" s="87" t="s">
        <v>170</v>
      </c>
      <c r="AL83" s="87" t="s">
        <v>170</v>
      </c>
      <c r="AM83" s="87" t="s">
        <v>36</v>
      </c>
      <c r="AN83" s="104">
        <v>120</v>
      </c>
      <c r="AQ83" s="226"/>
    </row>
    <row r="84" spans="1:43" ht="15.75" x14ac:dyDescent="0.25">
      <c r="A84" s="33">
        <v>2080</v>
      </c>
      <c r="B84" s="9" t="s">
        <v>261</v>
      </c>
      <c r="C84" s="16" t="s">
        <v>262</v>
      </c>
      <c r="D84" s="25" t="s">
        <v>26</v>
      </c>
      <c r="E84" s="22" t="s">
        <v>382</v>
      </c>
      <c r="F84" s="87" t="s">
        <v>384</v>
      </c>
      <c r="G84" s="10">
        <v>1008000</v>
      </c>
      <c r="H84" s="21">
        <v>23.140495867768596</v>
      </c>
      <c r="I84" s="21">
        <v>0.12964285714285714</v>
      </c>
      <c r="J84" s="21">
        <v>0.21607142857142855</v>
      </c>
      <c r="K84" s="21">
        <v>0.43214285714285711</v>
      </c>
      <c r="L84" s="17" t="s">
        <v>374</v>
      </c>
      <c r="M84" s="87" t="s">
        <v>27</v>
      </c>
      <c r="N84" s="25" t="s">
        <v>26</v>
      </c>
      <c r="O84" s="25" t="s">
        <v>26</v>
      </c>
      <c r="P84" s="25" t="s">
        <v>26</v>
      </c>
      <c r="Q84" s="26"/>
      <c r="R84" s="26"/>
      <c r="S84" s="25" t="s">
        <v>26</v>
      </c>
      <c r="T84" s="25" t="s">
        <v>26</v>
      </c>
      <c r="U84" s="26"/>
      <c r="V84" s="87" t="s">
        <v>28</v>
      </c>
      <c r="W84" s="87" t="s">
        <v>29</v>
      </c>
      <c r="X84" s="87" t="s">
        <v>30</v>
      </c>
      <c r="Y84" s="87" t="s">
        <v>31</v>
      </c>
      <c r="Z84" s="87" t="s">
        <v>32</v>
      </c>
      <c r="AA84" s="87" t="s">
        <v>33</v>
      </c>
      <c r="AB84" s="7" t="s">
        <v>122</v>
      </c>
      <c r="AC84" s="7" t="s">
        <v>62</v>
      </c>
      <c r="AD84" s="27">
        <v>2</v>
      </c>
      <c r="AE84" s="6" t="s">
        <v>396</v>
      </c>
      <c r="AF84" s="7" t="s">
        <v>40</v>
      </c>
      <c r="AG84" s="7" t="s">
        <v>35</v>
      </c>
      <c r="AH84" s="7" t="s">
        <v>44</v>
      </c>
      <c r="AI84" s="27">
        <v>6.5</v>
      </c>
      <c r="AJ84" s="87" t="s">
        <v>170</v>
      </c>
      <c r="AK84" s="87" t="s">
        <v>170</v>
      </c>
      <c r="AL84" s="87" t="s">
        <v>170</v>
      </c>
      <c r="AM84" s="87" t="s">
        <v>36</v>
      </c>
      <c r="AN84" s="104">
        <v>288</v>
      </c>
      <c r="AQ84" s="226"/>
    </row>
    <row r="85" spans="1:43" ht="15.75" x14ac:dyDescent="0.25">
      <c r="A85" s="33">
        <v>2081</v>
      </c>
      <c r="B85" s="9" t="s">
        <v>263</v>
      </c>
      <c r="C85" s="16" t="s">
        <v>264</v>
      </c>
      <c r="D85" s="25" t="s">
        <v>26</v>
      </c>
      <c r="E85" s="22" t="s">
        <v>382</v>
      </c>
      <c r="F85" s="87" t="s">
        <v>384</v>
      </c>
      <c r="G85" s="10">
        <v>700000</v>
      </c>
      <c r="H85" s="21">
        <v>16.069788797061523</v>
      </c>
      <c r="I85" s="21">
        <v>0.18668571428571429</v>
      </c>
      <c r="J85" s="21">
        <v>0.31114285714285717</v>
      </c>
      <c r="K85" s="21">
        <v>0.62228571428571433</v>
      </c>
      <c r="L85" s="17" t="s">
        <v>374</v>
      </c>
      <c r="M85" s="87" t="s">
        <v>27</v>
      </c>
      <c r="N85" s="25" t="s">
        <v>26</v>
      </c>
      <c r="O85" s="25" t="s">
        <v>26</v>
      </c>
      <c r="P85" s="25" t="s">
        <v>26</v>
      </c>
      <c r="Q85" s="25" t="s">
        <v>26</v>
      </c>
      <c r="R85" s="25" t="s">
        <v>26</v>
      </c>
      <c r="S85" s="25" t="s">
        <v>26</v>
      </c>
      <c r="T85" s="25" t="s">
        <v>26</v>
      </c>
      <c r="U85" s="26"/>
      <c r="V85" s="87" t="s">
        <v>28</v>
      </c>
      <c r="W85" s="87" t="s">
        <v>29</v>
      </c>
      <c r="X85" s="87" t="s">
        <v>30</v>
      </c>
      <c r="Y85" s="87" t="s">
        <v>31</v>
      </c>
      <c r="Z85" s="87" t="s">
        <v>32</v>
      </c>
      <c r="AA85" s="87" t="s">
        <v>33</v>
      </c>
      <c r="AB85" s="7" t="s">
        <v>122</v>
      </c>
      <c r="AC85" s="7" t="s">
        <v>34</v>
      </c>
      <c r="AD85" s="27">
        <v>6</v>
      </c>
      <c r="AE85" s="6" t="s">
        <v>399</v>
      </c>
      <c r="AF85" s="7" t="s">
        <v>36</v>
      </c>
      <c r="AG85" s="7" t="s">
        <v>44</v>
      </c>
      <c r="AH85" s="7" t="s">
        <v>35</v>
      </c>
      <c r="AI85" s="27">
        <v>4.5</v>
      </c>
      <c r="AJ85" s="87" t="s">
        <v>170</v>
      </c>
      <c r="AK85" s="87" t="s">
        <v>170</v>
      </c>
      <c r="AL85" s="87" t="s">
        <v>170</v>
      </c>
      <c r="AM85" s="87" t="s">
        <v>36</v>
      </c>
      <c r="AN85" s="104">
        <v>200</v>
      </c>
      <c r="AQ85" s="228"/>
    </row>
    <row r="86" spans="1:43" ht="15.75" x14ac:dyDescent="0.25">
      <c r="A86" s="33">
        <v>2082</v>
      </c>
      <c r="B86" s="9" t="s">
        <v>265</v>
      </c>
      <c r="C86" s="16" t="s">
        <v>266</v>
      </c>
      <c r="D86" s="25" t="s">
        <v>26</v>
      </c>
      <c r="E86" s="22" t="s">
        <v>382</v>
      </c>
      <c r="F86" s="87" t="s">
        <v>384</v>
      </c>
      <c r="G86" s="10">
        <v>1009000</v>
      </c>
      <c r="H86" s="21">
        <v>23.163452708907254</v>
      </c>
      <c r="I86" s="21">
        <v>0.1295143706640238</v>
      </c>
      <c r="J86" s="21">
        <v>0.21585728444003965</v>
      </c>
      <c r="K86" s="21">
        <v>0.43171456888007931</v>
      </c>
      <c r="L86" s="17" t="s">
        <v>374</v>
      </c>
      <c r="M86" s="87" t="s">
        <v>27</v>
      </c>
      <c r="N86" s="25" t="s">
        <v>26</v>
      </c>
      <c r="O86" s="25" t="s">
        <v>26</v>
      </c>
      <c r="P86" s="25" t="s">
        <v>26</v>
      </c>
      <c r="Q86" s="26"/>
      <c r="R86" s="26"/>
      <c r="S86" s="25" t="s">
        <v>26</v>
      </c>
      <c r="T86" s="25" t="s">
        <v>26</v>
      </c>
      <c r="U86" s="25" t="s">
        <v>26</v>
      </c>
      <c r="V86" s="87" t="s">
        <v>28</v>
      </c>
      <c r="W86" s="87" t="s">
        <v>29</v>
      </c>
      <c r="X86" s="87" t="s">
        <v>30</v>
      </c>
      <c r="Y86" s="87" t="s">
        <v>31</v>
      </c>
      <c r="Z86" s="87" t="s">
        <v>32</v>
      </c>
      <c r="AA86" s="87" t="s">
        <v>33</v>
      </c>
      <c r="AB86" s="7" t="s">
        <v>122</v>
      </c>
      <c r="AC86" s="7" t="s">
        <v>34</v>
      </c>
      <c r="AD86" s="27">
        <v>4</v>
      </c>
      <c r="AE86" s="6" t="s">
        <v>397</v>
      </c>
      <c r="AF86" s="7" t="s">
        <v>40</v>
      </c>
      <c r="AG86" s="7" t="s">
        <v>36</v>
      </c>
      <c r="AH86" s="7" t="s">
        <v>35</v>
      </c>
      <c r="AI86" s="27">
        <v>5</v>
      </c>
      <c r="AJ86" s="87" t="s">
        <v>170</v>
      </c>
      <c r="AK86" s="87" t="s">
        <v>170</v>
      </c>
      <c r="AL86" s="87" t="s">
        <v>170</v>
      </c>
      <c r="AM86" s="87" t="s">
        <v>36</v>
      </c>
      <c r="AN86" s="104">
        <v>625</v>
      </c>
      <c r="AQ86" s="228"/>
    </row>
    <row r="87" spans="1:43" ht="15.75" x14ac:dyDescent="0.25">
      <c r="A87" s="33">
        <v>2083</v>
      </c>
      <c r="B87" s="9" t="s">
        <v>267</v>
      </c>
      <c r="C87" s="16" t="s">
        <v>268</v>
      </c>
      <c r="D87" s="25" t="s">
        <v>26</v>
      </c>
      <c r="E87" s="22" t="s">
        <v>382</v>
      </c>
      <c r="F87" s="87" t="s">
        <v>384</v>
      </c>
      <c r="G87" s="10">
        <v>1000000</v>
      </c>
      <c r="H87" s="21">
        <v>22.956841138659321</v>
      </c>
      <c r="I87" s="21">
        <v>0.13067999999999999</v>
      </c>
      <c r="J87" s="21">
        <v>0.21779999999999999</v>
      </c>
      <c r="K87" s="21">
        <v>0.43559999999999999</v>
      </c>
      <c r="L87" s="17" t="s">
        <v>374</v>
      </c>
      <c r="M87" s="87" t="s">
        <v>27</v>
      </c>
      <c r="N87" s="25" t="s">
        <v>26</v>
      </c>
      <c r="O87" s="25" t="s">
        <v>26</v>
      </c>
      <c r="P87" s="25" t="s">
        <v>26</v>
      </c>
      <c r="Q87" s="26"/>
      <c r="R87" s="26"/>
      <c r="S87" s="25" t="s">
        <v>26</v>
      </c>
      <c r="T87" s="25" t="s">
        <v>26</v>
      </c>
      <c r="U87" s="26"/>
      <c r="V87" s="87" t="s">
        <v>28</v>
      </c>
      <c r="W87" s="87" t="s">
        <v>29</v>
      </c>
      <c r="X87" s="87" t="s">
        <v>30</v>
      </c>
      <c r="Y87" s="87" t="s">
        <v>31</v>
      </c>
      <c r="Z87" s="87" t="s">
        <v>32</v>
      </c>
      <c r="AA87" s="87" t="s">
        <v>33</v>
      </c>
      <c r="AB87" s="7" t="s">
        <v>122</v>
      </c>
      <c r="AC87" s="7" t="s">
        <v>34</v>
      </c>
      <c r="AD87" s="27">
        <v>3</v>
      </c>
      <c r="AE87" s="6" t="s">
        <v>397</v>
      </c>
      <c r="AF87" s="7" t="s">
        <v>44</v>
      </c>
      <c r="AG87" s="7" t="s">
        <v>35</v>
      </c>
      <c r="AH87" s="7" t="s">
        <v>35</v>
      </c>
      <c r="AI87" s="27">
        <v>5</v>
      </c>
      <c r="AJ87" s="87" t="s">
        <v>170</v>
      </c>
      <c r="AK87" s="87" t="s">
        <v>170</v>
      </c>
      <c r="AL87" s="87" t="s">
        <v>170</v>
      </c>
      <c r="AM87" s="87" t="s">
        <v>36</v>
      </c>
      <c r="AN87" s="104">
        <v>355</v>
      </c>
      <c r="AQ87" s="226"/>
    </row>
    <row r="88" spans="1:43" ht="15.75" x14ac:dyDescent="0.25">
      <c r="A88" s="33">
        <v>2084</v>
      </c>
      <c r="B88" s="9" t="s">
        <v>269</v>
      </c>
      <c r="C88" s="16" t="s">
        <v>270</v>
      </c>
      <c r="D88" s="25" t="s">
        <v>26</v>
      </c>
      <c r="E88" s="22" t="s">
        <v>382</v>
      </c>
      <c r="F88" s="87" t="s">
        <v>384</v>
      </c>
      <c r="G88" s="10">
        <v>700000</v>
      </c>
      <c r="H88" s="21">
        <v>16.069788797061523</v>
      </c>
      <c r="I88" s="21">
        <v>0.18668571428571429</v>
      </c>
      <c r="J88" s="21">
        <v>0.31114285714285717</v>
      </c>
      <c r="K88" s="21">
        <v>0.62228571428571433</v>
      </c>
      <c r="L88" s="17" t="s">
        <v>374</v>
      </c>
      <c r="M88" s="87" t="s">
        <v>27</v>
      </c>
      <c r="N88" s="25" t="s">
        <v>26</v>
      </c>
      <c r="O88" s="25" t="s">
        <v>26</v>
      </c>
      <c r="P88" s="25" t="s">
        <v>26</v>
      </c>
      <c r="Q88" s="25" t="s">
        <v>26</v>
      </c>
      <c r="R88" s="25" t="s">
        <v>26</v>
      </c>
      <c r="S88" s="26"/>
      <c r="T88" s="26"/>
      <c r="U88" s="26"/>
      <c r="V88" s="87" t="s">
        <v>28</v>
      </c>
      <c r="W88" s="87" t="s">
        <v>29</v>
      </c>
      <c r="X88" s="87" t="s">
        <v>30</v>
      </c>
      <c r="Y88" s="87" t="s">
        <v>31</v>
      </c>
      <c r="Z88" s="87" t="s">
        <v>32</v>
      </c>
      <c r="AA88" s="87" t="s">
        <v>33</v>
      </c>
      <c r="AB88" s="7" t="s">
        <v>122</v>
      </c>
      <c r="AC88" s="7" t="s">
        <v>190</v>
      </c>
      <c r="AD88" s="27">
        <v>6</v>
      </c>
      <c r="AE88" s="6" t="s">
        <v>397</v>
      </c>
      <c r="AF88" s="7" t="s">
        <v>36</v>
      </c>
      <c r="AG88" s="7" t="s">
        <v>44</v>
      </c>
      <c r="AH88" s="7" t="s">
        <v>44</v>
      </c>
      <c r="AI88" s="27">
        <v>4.5</v>
      </c>
      <c r="AJ88" s="87" t="s">
        <v>170</v>
      </c>
      <c r="AK88" s="87" t="s">
        <v>170</v>
      </c>
      <c r="AL88" s="87" t="s">
        <v>170</v>
      </c>
      <c r="AM88" s="87" t="s">
        <v>36</v>
      </c>
      <c r="AN88" s="104">
        <v>360</v>
      </c>
      <c r="AQ88" s="226"/>
    </row>
    <row r="89" spans="1:43" ht="15.75" x14ac:dyDescent="0.25">
      <c r="A89" s="33">
        <v>2085</v>
      </c>
      <c r="B89" s="9" t="s">
        <v>271</v>
      </c>
      <c r="C89" s="4" t="s">
        <v>272</v>
      </c>
      <c r="D89" s="25" t="s">
        <v>26</v>
      </c>
      <c r="E89" s="22" t="s">
        <v>382</v>
      </c>
      <c r="F89" s="87" t="s">
        <v>384</v>
      </c>
      <c r="G89" s="10">
        <v>1000000</v>
      </c>
      <c r="H89" s="20">
        <v>22.956841138659321</v>
      </c>
      <c r="I89" s="20">
        <v>0.13067999999999999</v>
      </c>
      <c r="J89" s="20">
        <v>0.21779999999999999</v>
      </c>
      <c r="K89" s="20">
        <v>0.43559999999999999</v>
      </c>
      <c r="L89" s="17" t="s">
        <v>374</v>
      </c>
      <c r="M89" s="87" t="s">
        <v>27</v>
      </c>
      <c r="N89" s="25" t="s">
        <v>26</v>
      </c>
      <c r="O89" s="25" t="s">
        <v>26</v>
      </c>
      <c r="P89" s="25" t="s">
        <v>26</v>
      </c>
      <c r="Q89" s="26"/>
      <c r="R89" s="26"/>
      <c r="S89" s="25" t="s">
        <v>26</v>
      </c>
      <c r="T89" s="25" t="s">
        <v>26</v>
      </c>
      <c r="U89" s="26"/>
      <c r="V89" s="87" t="s">
        <v>28</v>
      </c>
      <c r="W89" s="87" t="s">
        <v>29</v>
      </c>
      <c r="X89" s="87" t="s">
        <v>30</v>
      </c>
      <c r="Y89" s="87" t="s">
        <v>31</v>
      </c>
      <c r="Z89" s="87" t="s">
        <v>32</v>
      </c>
      <c r="AA89" s="87" t="s">
        <v>33</v>
      </c>
      <c r="AB89" s="7" t="s">
        <v>122</v>
      </c>
      <c r="AC89" s="7" t="s">
        <v>190</v>
      </c>
      <c r="AD89" s="27">
        <v>4</v>
      </c>
      <c r="AE89" s="6" t="s">
        <v>397</v>
      </c>
      <c r="AF89" s="7" t="s">
        <v>40</v>
      </c>
      <c r="AG89" s="7" t="s">
        <v>44</v>
      </c>
      <c r="AH89" s="7" t="s">
        <v>44</v>
      </c>
      <c r="AI89" s="27">
        <v>5</v>
      </c>
      <c r="AJ89" s="87" t="s">
        <v>170</v>
      </c>
      <c r="AK89" s="87" t="s">
        <v>170</v>
      </c>
      <c r="AL89" s="87" t="s">
        <v>170</v>
      </c>
      <c r="AM89" s="87" t="s">
        <v>36</v>
      </c>
      <c r="AN89" s="104">
        <v>500</v>
      </c>
      <c r="AQ89" s="226"/>
    </row>
    <row r="90" spans="1:43" ht="15.75" x14ac:dyDescent="0.25">
      <c r="A90" s="33">
        <v>2086</v>
      </c>
      <c r="B90" s="9" t="s">
        <v>273</v>
      </c>
      <c r="C90" s="16" t="s">
        <v>274</v>
      </c>
      <c r="D90" s="25" t="s">
        <v>26</v>
      </c>
      <c r="E90" s="22" t="s">
        <v>382</v>
      </c>
      <c r="F90" s="87" t="s">
        <v>384</v>
      </c>
      <c r="G90" s="10">
        <v>700000</v>
      </c>
      <c r="H90" s="21">
        <v>16.069788797061523</v>
      </c>
      <c r="I90" s="21">
        <v>0.18668571428571429</v>
      </c>
      <c r="J90" s="21">
        <v>0.31114285714285717</v>
      </c>
      <c r="K90" s="21">
        <v>0.62228571428571433</v>
      </c>
      <c r="L90" s="17" t="s">
        <v>374</v>
      </c>
      <c r="M90" s="87" t="s">
        <v>27</v>
      </c>
      <c r="N90" s="25" t="s">
        <v>26</v>
      </c>
      <c r="O90" s="25" t="s">
        <v>26</v>
      </c>
      <c r="P90" s="25" t="s">
        <v>26</v>
      </c>
      <c r="Q90" s="26"/>
      <c r="R90" s="26"/>
      <c r="S90" s="25" t="s">
        <v>26</v>
      </c>
      <c r="T90" s="25" t="s">
        <v>26</v>
      </c>
      <c r="U90" s="26"/>
      <c r="V90" s="87" t="s">
        <v>28</v>
      </c>
      <c r="W90" s="87" t="s">
        <v>29</v>
      </c>
      <c r="X90" s="87" t="s">
        <v>30</v>
      </c>
      <c r="Y90" s="87" t="s">
        <v>31</v>
      </c>
      <c r="Z90" s="87" t="s">
        <v>32</v>
      </c>
      <c r="AA90" s="87" t="s">
        <v>33</v>
      </c>
      <c r="AB90" s="7" t="s">
        <v>122</v>
      </c>
      <c r="AC90" s="7" t="s">
        <v>78</v>
      </c>
      <c r="AD90" s="27">
        <v>3</v>
      </c>
      <c r="AE90" s="6" t="s">
        <v>397</v>
      </c>
      <c r="AF90" s="7" t="s">
        <v>40</v>
      </c>
      <c r="AG90" s="7" t="s">
        <v>44</v>
      </c>
      <c r="AH90" s="7" t="s">
        <v>44</v>
      </c>
      <c r="AI90" s="27">
        <v>5</v>
      </c>
      <c r="AJ90" s="87" t="s">
        <v>170</v>
      </c>
      <c r="AK90" s="87" t="s">
        <v>170</v>
      </c>
      <c r="AL90" s="87" t="s">
        <v>170</v>
      </c>
      <c r="AM90" s="87" t="s">
        <v>36</v>
      </c>
      <c r="AN90" s="104">
        <v>450</v>
      </c>
      <c r="AQ90" s="226"/>
    </row>
    <row r="91" spans="1:43" ht="15.75" x14ac:dyDescent="0.25">
      <c r="A91" s="33">
        <v>2087</v>
      </c>
      <c r="B91" s="9" t="s">
        <v>275</v>
      </c>
      <c r="C91" s="16" t="s">
        <v>276</v>
      </c>
      <c r="D91" s="25" t="s">
        <v>26</v>
      </c>
      <c r="E91" s="22" t="s">
        <v>382</v>
      </c>
      <c r="F91" s="87" t="s">
        <v>384</v>
      </c>
      <c r="G91" s="10">
        <v>238144</v>
      </c>
      <c r="H91" s="21">
        <v>5.4670339761248856</v>
      </c>
      <c r="I91" s="21">
        <v>0.54874361730717547</v>
      </c>
      <c r="J91" s="21">
        <v>0.91457269551195908</v>
      </c>
      <c r="K91" s="21">
        <v>1.8291453910239182</v>
      </c>
      <c r="L91" s="17" t="s">
        <v>374</v>
      </c>
      <c r="M91" s="87" t="s">
        <v>27</v>
      </c>
      <c r="N91" s="25" t="s">
        <v>26</v>
      </c>
      <c r="O91" s="25" t="s">
        <v>26</v>
      </c>
      <c r="P91" s="25" t="s">
        <v>26</v>
      </c>
      <c r="Q91" s="26"/>
      <c r="R91" s="26"/>
      <c r="S91" s="25" t="s">
        <v>26</v>
      </c>
      <c r="T91" s="25" t="s">
        <v>26</v>
      </c>
      <c r="U91" s="25" t="s">
        <v>26</v>
      </c>
      <c r="V91" s="87" t="s">
        <v>28</v>
      </c>
      <c r="W91" s="87" t="s">
        <v>29</v>
      </c>
      <c r="X91" s="87" t="s">
        <v>30</v>
      </c>
      <c r="Y91" s="87" t="s">
        <v>31</v>
      </c>
      <c r="Z91" s="87" t="s">
        <v>32</v>
      </c>
      <c r="AA91" s="87" t="s">
        <v>33</v>
      </c>
      <c r="AB91" s="7" t="s">
        <v>122</v>
      </c>
      <c r="AC91" s="7"/>
      <c r="AD91" s="27">
        <v>2</v>
      </c>
      <c r="AE91" s="6" t="s">
        <v>396</v>
      </c>
      <c r="AF91" s="7" t="s">
        <v>40</v>
      </c>
      <c r="AG91" s="7" t="s">
        <v>36</v>
      </c>
      <c r="AH91" s="7" t="s">
        <v>35</v>
      </c>
      <c r="AI91" s="27">
        <v>7</v>
      </c>
      <c r="AJ91" s="87" t="s">
        <v>52</v>
      </c>
      <c r="AK91" s="7">
        <v>4</v>
      </c>
      <c r="AL91" s="7">
        <v>6</v>
      </c>
      <c r="AM91" s="87" t="s">
        <v>36</v>
      </c>
      <c r="AN91" s="104">
        <v>50</v>
      </c>
      <c r="AQ91" s="228"/>
    </row>
    <row r="92" spans="1:43" ht="15.75" x14ac:dyDescent="0.25">
      <c r="A92" s="33">
        <v>2088</v>
      </c>
      <c r="B92" s="9" t="s">
        <v>277</v>
      </c>
      <c r="C92" s="16" t="s">
        <v>278</v>
      </c>
      <c r="D92" s="25" t="s">
        <v>26</v>
      </c>
      <c r="E92" s="22" t="s">
        <v>382</v>
      </c>
      <c r="F92" s="87" t="s">
        <v>384</v>
      </c>
      <c r="G92" s="10">
        <v>325000</v>
      </c>
      <c r="H92" s="21">
        <v>7.4609733700642789</v>
      </c>
      <c r="I92" s="21">
        <v>0.40209230769230769</v>
      </c>
      <c r="J92" s="21">
        <v>0.67015384615384621</v>
      </c>
      <c r="K92" s="21">
        <v>1.3403076923076924</v>
      </c>
      <c r="L92" s="17" t="s">
        <v>374</v>
      </c>
      <c r="M92" s="87" t="s">
        <v>27</v>
      </c>
      <c r="N92" s="25" t="s">
        <v>26</v>
      </c>
      <c r="O92" s="25" t="s">
        <v>26</v>
      </c>
      <c r="P92" s="25" t="s">
        <v>26</v>
      </c>
      <c r="Q92" s="26"/>
      <c r="R92" s="26"/>
      <c r="S92" s="25" t="s">
        <v>26</v>
      </c>
      <c r="T92" s="25" t="s">
        <v>26</v>
      </c>
      <c r="U92" s="26"/>
      <c r="V92" s="87" t="s">
        <v>28</v>
      </c>
      <c r="W92" s="87" t="s">
        <v>29</v>
      </c>
      <c r="X92" s="87" t="s">
        <v>30</v>
      </c>
      <c r="Y92" s="87" t="s">
        <v>31</v>
      </c>
      <c r="Z92" s="87" t="s">
        <v>32</v>
      </c>
      <c r="AA92" s="87" t="s">
        <v>33</v>
      </c>
      <c r="AB92" s="7" t="s">
        <v>213</v>
      </c>
      <c r="AC92" s="7" t="s">
        <v>55</v>
      </c>
      <c r="AD92" s="27">
        <v>1</v>
      </c>
      <c r="AE92" s="6" t="s">
        <v>399</v>
      </c>
      <c r="AF92" s="7" t="s">
        <v>44</v>
      </c>
      <c r="AG92" s="7" t="s">
        <v>44</v>
      </c>
      <c r="AH92" s="7" t="s">
        <v>36</v>
      </c>
      <c r="AI92" s="27">
        <v>4.5</v>
      </c>
      <c r="AJ92" s="87" t="s">
        <v>170</v>
      </c>
      <c r="AK92" s="87" t="s">
        <v>170</v>
      </c>
      <c r="AL92" s="87" t="s">
        <v>170</v>
      </c>
      <c r="AM92" s="87" t="s">
        <v>176</v>
      </c>
      <c r="AN92" s="104">
        <v>390</v>
      </c>
      <c r="AQ92" s="226"/>
    </row>
    <row r="93" spans="1:43" ht="15.75" x14ac:dyDescent="0.25">
      <c r="A93" s="33">
        <v>2089</v>
      </c>
      <c r="B93" s="9" t="s">
        <v>279</v>
      </c>
      <c r="C93" s="16" t="s">
        <v>280</v>
      </c>
      <c r="D93" s="25" t="s">
        <v>26</v>
      </c>
      <c r="E93" s="22" t="s">
        <v>382</v>
      </c>
      <c r="F93" s="87" t="s">
        <v>384</v>
      </c>
      <c r="G93" s="10">
        <v>500000</v>
      </c>
      <c r="H93" s="21">
        <v>11.478420569329661</v>
      </c>
      <c r="I93" s="21">
        <v>0.26135999999999998</v>
      </c>
      <c r="J93" s="21">
        <v>0.43559999999999999</v>
      </c>
      <c r="K93" s="21">
        <v>0.87119999999999997</v>
      </c>
      <c r="L93" s="17" t="s">
        <v>374</v>
      </c>
      <c r="M93" s="87" t="s">
        <v>27</v>
      </c>
      <c r="N93" s="25" t="s">
        <v>26</v>
      </c>
      <c r="O93" s="25" t="s">
        <v>26</v>
      </c>
      <c r="P93" s="25" t="s">
        <v>26</v>
      </c>
      <c r="Q93" s="26"/>
      <c r="R93" s="25" t="s">
        <v>26</v>
      </c>
      <c r="S93" s="25" t="s">
        <v>26</v>
      </c>
      <c r="T93" s="25" t="s">
        <v>26</v>
      </c>
      <c r="U93" s="26"/>
      <c r="V93" s="87" t="s">
        <v>28</v>
      </c>
      <c r="W93" s="87" t="s">
        <v>29</v>
      </c>
      <c r="X93" s="87" t="s">
        <v>30</v>
      </c>
      <c r="Y93" s="87" t="s">
        <v>31</v>
      </c>
      <c r="Z93" s="87" t="s">
        <v>32</v>
      </c>
      <c r="AA93" s="87" t="s">
        <v>33</v>
      </c>
      <c r="AB93" s="7" t="s">
        <v>85</v>
      </c>
      <c r="AC93" s="7" t="s">
        <v>62</v>
      </c>
      <c r="AD93" s="27">
        <v>3</v>
      </c>
      <c r="AE93" s="6" t="s">
        <v>397</v>
      </c>
      <c r="AF93" s="7" t="s">
        <v>35</v>
      </c>
      <c r="AG93" s="7" t="s">
        <v>35</v>
      </c>
      <c r="AH93" s="7" t="s">
        <v>35</v>
      </c>
      <c r="AI93" s="27">
        <v>4.5</v>
      </c>
      <c r="AJ93" s="87" t="s">
        <v>170</v>
      </c>
      <c r="AK93" s="87" t="s">
        <v>170</v>
      </c>
      <c r="AL93" s="87" t="s">
        <v>170</v>
      </c>
      <c r="AM93" s="87" t="s">
        <v>36</v>
      </c>
      <c r="AN93" s="104">
        <v>320</v>
      </c>
      <c r="AQ93" s="228"/>
    </row>
    <row r="94" spans="1:43" ht="15.75" x14ac:dyDescent="0.25">
      <c r="A94" s="33">
        <v>2090</v>
      </c>
      <c r="B94" s="9" t="s">
        <v>281</v>
      </c>
      <c r="C94" s="16" t="s">
        <v>282</v>
      </c>
      <c r="D94" s="25" t="s">
        <v>26</v>
      </c>
      <c r="E94" s="22" t="s">
        <v>382</v>
      </c>
      <c r="F94" s="87" t="s">
        <v>384</v>
      </c>
      <c r="G94" s="10">
        <v>18000</v>
      </c>
      <c r="H94" s="21">
        <v>0.41322314049586778</v>
      </c>
      <c r="I94" s="21">
        <v>7.26</v>
      </c>
      <c r="J94" s="21">
        <v>12.1</v>
      </c>
      <c r="K94" s="21">
        <v>24.2</v>
      </c>
      <c r="L94" s="17" t="s">
        <v>374</v>
      </c>
      <c r="M94" s="87" t="s">
        <v>27</v>
      </c>
      <c r="N94" s="25" t="s">
        <v>26</v>
      </c>
      <c r="O94" s="25" t="s">
        <v>26</v>
      </c>
      <c r="P94" s="25" t="s">
        <v>26</v>
      </c>
      <c r="Q94" s="25" t="s">
        <v>26</v>
      </c>
      <c r="R94" s="25" t="s">
        <v>26</v>
      </c>
      <c r="S94" s="26"/>
      <c r="T94" s="26"/>
      <c r="U94" s="26"/>
      <c r="V94" s="87" t="s">
        <v>28</v>
      </c>
      <c r="W94" s="87" t="s">
        <v>29</v>
      </c>
      <c r="X94" s="87" t="s">
        <v>30</v>
      </c>
      <c r="Y94" s="87" t="s">
        <v>31</v>
      </c>
      <c r="Z94" s="87" t="s">
        <v>32</v>
      </c>
      <c r="AA94" s="87" t="s">
        <v>33</v>
      </c>
      <c r="AB94" s="7" t="s">
        <v>118</v>
      </c>
      <c r="AC94" s="7" t="s">
        <v>167</v>
      </c>
      <c r="AD94" s="27">
        <v>3</v>
      </c>
      <c r="AE94" s="6" t="s">
        <v>399</v>
      </c>
      <c r="AF94" s="7" t="s">
        <v>36</v>
      </c>
      <c r="AG94" s="7" t="s">
        <v>40</v>
      </c>
      <c r="AH94" s="7" t="s">
        <v>35</v>
      </c>
      <c r="AI94" s="27">
        <v>4.8</v>
      </c>
      <c r="AJ94" s="87" t="s">
        <v>170</v>
      </c>
      <c r="AK94" s="87" t="s">
        <v>170</v>
      </c>
      <c r="AL94" s="87" t="s">
        <v>170</v>
      </c>
      <c r="AM94" s="87" t="s">
        <v>44</v>
      </c>
      <c r="AN94" s="104">
        <v>500</v>
      </c>
      <c r="AQ94" s="227"/>
    </row>
    <row r="95" spans="1:43" ht="15.75" x14ac:dyDescent="0.25">
      <c r="A95" s="33">
        <v>2091</v>
      </c>
      <c r="B95" s="9" t="s">
        <v>283</v>
      </c>
      <c r="C95" s="16" t="s">
        <v>284</v>
      </c>
      <c r="D95" s="25" t="s">
        <v>26</v>
      </c>
      <c r="E95" s="22" t="s">
        <v>382</v>
      </c>
      <c r="F95" s="87" t="s">
        <v>384</v>
      </c>
      <c r="G95" s="10">
        <v>300000</v>
      </c>
      <c r="H95" s="21">
        <v>6.887052341597796</v>
      </c>
      <c r="I95" s="21">
        <v>0.43559999999999999</v>
      </c>
      <c r="J95" s="21">
        <v>0.72599999999999998</v>
      </c>
      <c r="K95" s="21">
        <v>1.452</v>
      </c>
      <c r="L95" s="17" t="s">
        <v>374</v>
      </c>
      <c r="M95" s="87" t="s">
        <v>27</v>
      </c>
      <c r="N95" s="25" t="s">
        <v>26</v>
      </c>
      <c r="O95" s="25" t="s">
        <v>26</v>
      </c>
      <c r="P95" s="25" t="s">
        <v>26</v>
      </c>
      <c r="Q95" s="26"/>
      <c r="R95" s="26"/>
      <c r="S95" s="25" t="s">
        <v>26</v>
      </c>
      <c r="T95" s="25" t="s">
        <v>26</v>
      </c>
      <c r="U95" s="26"/>
      <c r="V95" s="87" t="s">
        <v>28</v>
      </c>
      <c r="W95" s="87" t="s">
        <v>29</v>
      </c>
      <c r="X95" s="87" t="s">
        <v>30</v>
      </c>
      <c r="Y95" s="87" t="s">
        <v>31</v>
      </c>
      <c r="Z95" s="87" t="s">
        <v>32</v>
      </c>
      <c r="AA95" s="87" t="s">
        <v>33</v>
      </c>
      <c r="AB95" s="7" t="s">
        <v>88</v>
      </c>
      <c r="AC95" s="7" t="s">
        <v>34</v>
      </c>
      <c r="AD95" s="27">
        <v>7</v>
      </c>
      <c r="AE95" s="6" t="s">
        <v>397</v>
      </c>
      <c r="AF95" s="7" t="s">
        <v>44</v>
      </c>
      <c r="AG95" s="7" t="s">
        <v>44</v>
      </c>
      <c r="AH95" s="7" t="s">
        <v>35</v>
      </c>
      <c r="AI95" s="27">
        <v>4.5</v>
      </c>
      <c r="AJ95" s="87" t="s">
        <v>170</v>
      </c>
      <c r="AK95" s="87" t="s">
        <v>170</v>
      </c>
      <c r="AL95" s="87" t="s">
        <v>170</v>
      </c>
      <c r="AM95" s="87" t="s">
        <v>36</v>
      </c>
      <c r="AN95" s="104">
        <v>68</v>
      </c>
      <c r="AQ95" s="228"/>
    </row>
    <row r="96" spans="1:43" ht="15.75" x14ac:dyDescent="0.25">
      <c r="A96" s="33">
        <v>2092</v>
      </c>
      <c r="B96" s="9" t="s">
        <v>285</v>
      </c>
      <c r="C96" s="16" t="s">
        <v>286</v>
      </c>
      <c r="D96" s="25" t="s">
        <v>26</v>
      </c>
      <c r="E96" s="22" t="s">
        <v>382</v>
      </c>
      <c r="F96" s="87" t="s">
        <v>384</v>
      </c>
      <c r="G96" s="10">
        <v>300000</v>
      </c>
      <c r="H96" s="21">
        <v>6.887052341597796</v>
      </c>
      <c r="I96" s="21">
        <v>0.43559999999999999</v>
      </c>
      <c r="J96" s="21">
        <v>0.72599999999999998</v>
      </c>
      <c r="K96" s="21">
        <v>1.452</v>
      </c>
      <c r="L96" s="17" t="s">
        <v>374</v>
      </c>
      <c r="M96" s="87" t="s">
        <v>27</v>
      </c>
      <c r="N96" s="25" t="s">
        <v>26</v>
      </c>
      <c r="O96" s="25" t="s">
        <v>26</v>
      </c>
      <c r="P96" s="25" t="s">
        <v>26</v>
      </c>
      <c r="Q96" s="26"/>
      <c r="R96" s="25" t="s">
        <v>26</v>
      </c>
      <c r="S96" s="25" t="s">
        <v>26</v>
      </c>
      <c r="T96" s="25" t="s">
        <v>26</v>
      </c>
      <c r="U96" s="26"/>
      <c r="V96" s="87" t="s">
        <v>28</v>
      </c>
      <c r="W96" s="87" t="s">
        <v>29</v>
      </c>
      <c r="X96" s="87" t="s">
        <v>30</v>
      </c>
      <c r="Y96" s="87" t="s">
        <v>31</v>
      </c>
      <c r="Z96" s="87" t="s">
        <v>32</v>
      </c>
      <c r="AA96" s="87" t="s">
        <v>33</v>
      </c>
      <c r="AB96" s="7" t="s">
        <v>88</v>
      </c>
      <c r="AC96" s="7" t="s">
        <v>34</v>
      </c>
      <c r="AD96" s="27">
        <v>6</v>
      </c>
      <c r="AE96" s="6" t="s">
        <v>397</v>
      </c>
      <c r="AF96" s="7" t="s">
        <v>40</v>
      </c>
      <c r="AG96" s="7" t="s">
        <v>35</v>
      </c>
      <c r="AH96" s="7" t="s">
        <v>35</v>
      </c>
      <c r="AI96" s="27">
        <v>4.5</v>
      </c>
      <c r="AJ96" s="87" t="s">
        <v>170</v>
      </c>
      <c r="AK96" s="87" t="s">
        <v>170</v>
      </c>
      <c r="AL96" s="87" t="s">
        <v>170</v>
      </c>
      <c r="AM96" s="87" t="s">
        <v>36</v>
      </c>
      <c r="AN96" s="104">
        <v>275</v>
      </c>
      <c r="AQ96" s="228"/>
    </row>
    <row r="97" spans="1:43" ht="15.75" x14ac:dyDescent="0.25">
      <c r="A97" s="33">
        <v>2093</v>
      </c>
      <c r="B97" s="9" t="s">
        <v>287</v>
      </c>
      <c r="C97" s="4" t="s">
        <v>288</v>
      </c>
      <c r="D97" s="25" t="s">
        <v>26</v>
      </c>
      <c r="E97" s="22" t="s">
        <v>382</v>
      </c>
      <c r="F97" s="87" t="s">
        <v>384</v>
      </c>
      <c r="G97" s="10">
        <v>953400</v>
      </c>
      <c r="H97" s="20">
        <v>21.887052341597798</v>
      </c>
      <c r="I97" s="20">
        <v>0.13706733794839521</v>
      </c>
      <c r="J97" s="20">
        <v>0.22844556324732535</v>
      </c>
      <c r="K97" s="20">
        <v>0.45689112649465069</v>
      </c>
      <c r="L97" s="17" t="s">
        <v>374</v>
      </c>
      <c r="M97" s="87" t="s">
        <v>27</v>
      </c>
      <c r="N97" s="25" t="s">
        <v>26</v>
      </c>
      <c r="O97" s="92"/>
      <c r="P97" s="92"/>
      <c r="Q97" s="26"/>
      <c r="R97" s="25" t="s">
        <v>26</v>
      </c>
      <c r="S97" s="25" t="s">
        <v>26</v>
      </c>
      <c r="T97" s="25" t="s">
        <v>26</v>
      </c>
      <c r="U97" s="26"/>
      <c r="V97" s="87" t="s">
        <v>28</v>
      </c>
      <c r="W97" s="87" t="s">
        <v>29</v>
      </c>
      <c r="X97" s="307" t="s">
        <v>388</v>
      </c>
      <c r="Y97" s="308"/>
      <c r="Z97" s="307" t="s">
        <v>388</v>
      </c>
      <c r="AA97" s="308"/>
      <c r="AB97" s="7" t="s">
        <v>88</v>
      </c>
      <c r="AC97" s="7" t="s">
        <v>34</v>
      </c>
      <c r="AD97" s="27">
        <v>6</v>
      </c>
      <c r="AE97" s="6" t="s">
        <v>397</v>
      </c>
      <c r="AF97" s="7" t="s">
        <v>35</v>
      </c>
      <c r="AG97" s="7" t="s">
        <v>44</v>
      </c>
      <c r="AH97" s="7" t="s">
        <v>35</v>
      </c>
      <c r="AI97" s="27">
        <v>5</v>
      </c>
      <c r="AJ97" s="87" t="s">
        <v>170</v>
      </c>
      <c r="AK97" s="87" t="s">
        <v>170</v>
      </c>
      <c r="AL97" s="87" t="s">
        <v>170</v>
      </c>
      <c r="AM97" s="87" t="s">
        <v>36</v>
      </c>
      <c r="AN97" s="104">
        <v>425</v>
      </c>
      <c r="AQ97" s="228"/>
    </row>
    <row r="98" spans="1:43" ht="15.75" x14ac:dyDescent="0.25">
      <c r="A98" s="33">
        <v>2094</v>
      </c>
      <c r="B98" s="9" t="s">
        <v>289</v>
      </c>
      <c r="C98" s="4" t="s">
        <v>290</v>
      </c>
      <c r="D98" s="25" t="s">
        <v>26</v>
      </c>
      <c r="E98" s="22" t="s">
        <v>382</v>
      </c>
      <c r="F98" s="87" t="s">
        <v>384</v>
      </c>
      <c r="G98" s="10">
        <v>1359870</v>
      </c>
      <c r="H98" s="20">
        <v>31.21831955922865</v>
      </c>
      <c r="I98" s="20">
        <v>9.6097421077014716E-2</v>
      </c>
      <c r="J98" s="20">
        <v>0.16016236846169118</v>
      </c>
      <c r="K98" s="20">
        <v>0.32032473692338237</v>
      </c>
      <c r="L98" s="17" t="s">
        <v>374</v>
      </c>
      <c r="M98" s="87" t="s">
        <v>27</v>
      </c>
      <c r="N98" s="25" t="s">
        <v>26</v>
      </c>
      <c r="O98" s="25" t="s">
        <v>26</v>
      </c>
      <c r="P98" s="25" t="s">
        <v>26</v>
      </c>
      <c r="Q98" s="25" t="s">
        <v>26</v>
      </c>
      <c r="R98" s="25" t="s">
        <v>26</v>
      </c>
      <c r="S98" s="25" t="s">
        <v>26</v>
      </c>
      <c r="T98" s="25" t="s">
        <v>26</v>
      </c>
      <c r="U98" s="26"/>
      <c r="V98" s="87" t="s">
        <v>28</v>
      </c>
      <c r="W98" s="87" t="s">
        <v>29</v>
      </c>
      <c r="X98" s="87" t="s">
        <v>30</v>
      </c>
      <c r="Y98" s="87" t="s">
        <v>31</v>
      </c>
      <c r="Z98" s="87" t="s">
        <v>32</v>
      </c>
      <c r="AA98" s="87" t="s">
        <v>33</v>
      </c>
      <c r="AB98" s="7" t="s">
        <v>88</v>
      </c>
      <c r="AC98" s="7" t="s">
        <v>34</v>
      </c>
      <c r="AD98" s="27">
        <v>5</v>
      </c>
      <c r="AE98" s="6" t="s">
        <v>396</v>
      </c>
      <c r="AF98" s="7" t="s">
        <v>36</v>
      </c>
      <c r="AG98" s="7" t="s">
        <v>44</v>
      </c>
      <c r="AH98" s="7" t="s">
        <v>35</v>
      </c>
      <c r="AI98" s="27">
        <v>5</v>
      </c>
      <c r="AJ98" s="87" t="s">
        <v>170</v>
      </c>
      <c r="AK98" s="87" t="s">
        <v>170</v>
      </c>
      <c r="AL98" s="87" t="s">
        <v>170</v>
      </c>
      <c r="AM98" s="87" t="s">
        <v>36</v>
      </c>
      <c r="AN98" s="104">
        <v>437.5</v>
      </c>
      <c r="AQ98" s="228"/>
    </row>
    <row r="99" spans="1:43" ht="15.75" x14ac:dyDescent="0.25">
      <c r="A99" s="33">
        <v>2095</v>
      </c>
      <c r="B99" s="9" t="s">
        <v>291</v>
      </c>
      <c r="C99" s="4" t="s">
        <v>292</v>
      </c>
      <c r="D99" s="25" t="s">
        <v>26</v>
      </c>
      <c r="E99" s="22" t="s">
        <v>382</v>
      </c>
      <c r="F99" s="87" t="s">
        <v>384</v>
      </c>
      <c r="G99" s="10">
        <v>8000000</v>
      </c>
      <c r="H99" s="20">
        <v>183.65472910927457</v>
      </c>
      <c r="I99" s="20">
        <v>1.6334999999999999E-2</v>
      </c>
      <c r="J99" s="20">
        <v>2.7224999999999999E-2</v>
      </c>
      <c r="K99" s="20">
        <v>5.4449999999999998E-2</v>
      </c>
      <c r="L99" s="17" t="s">
        <v>374</v>
      </c>
      <c r="M99" s="87" t="s">
        <v>27</v>
      </c>
      <c r="N99" s="25" t="s">
        <v>26</v>
      </c>
      <c r="O99" s="25" t="s">
        <v>26</v>
      </c>
      <c r="P99" s="25" t="s">
        <v>26</v>
      </c>
      <c r="Q99" s="25" t="s">
        <v>26</v>
      </c>
      <c r="R99" s="25" t="s">
        <v>26</v>
      </c>
      <c r="S99" s="26"/>
      <c r="T99" s="26"/>
      <c r="U99" s="26"/>
      <c r="V99" s="87" t="s">
        <v>28</v>
      </c>
      <c r="W99" s="87" t="s">
        <v>29</v>
      </c>
      <c r="X99" s="87" t="s">
        <v>30</v>
      </c>
      <c r="Y99" s="87" t="s">
        <v>31</v>
      </c>
      <c r="Z99" s="87" t="s">
        <v>32</v>
      </c>
      <c r="AA99" s="87" t="s">
        <v>33</v>
      </c>
      <c r="AB99" s="7" t="s">
        <v>118</v>
      </c>
      <c r="AC99" s="7" t="s">
        <v>34</v>
      </c>
      <c r="AD99" s="27">
        <v>5</v>
      </c>
      <c r="AE99" s="6" t="s">
        <v>397</v>
      </c>
      <c r="AF99" s="7" t="s">
        <v>36</v>
      </c>
      <c r="AG99" s="7" t="s">
        <v>44</v>
      </c>
      <c r="AH99" s="7" t="s">
        <v>35</v>
      </c>
      <c r="AI99" s="27">
        <v>5</v>
      </c>
      <c r="AJ99" s="87" t="s">
        <v>170</v>
      </c>
      <c r="AK99" s="87" t="s">
        <v>170</v>
      </c>
      <c r="AL99" s="87" t="s">
        <v>170</v>
      </c>
      <c r="AM99" s="87" t="s">
        <v>36</v>
      </c>
      <c r="AN99" s="104">
        <v>687.5</v>
      </c>
      <c r="AQ99" s="226"/>
    </row>
    <row r="100" spans="1:43" ht="15.75" x14ac:dyDescent="0.25">
      <c r="A100" s="33">
        <v>2096</v>
      </c>
      <c r="B100" s="9" t="s">
        <v>293</v>
      </c>
      <c r="C100" s="16" t="s">
        <v>294</v>
      </c>
      <c r="D100" s="25" t="s">
        <v>26</v>
      </c>
      <c r="E100" s="22" t="s">
        <v>382</v>
      </c>
      <c r="F100" s="87" t="s">
        <v>384</v>
      </c>
      <c r="G100" s="10">
        <v>72000</v>
      </c>
      <c r="H100" s="21">
        <v>1.6528925619834711</v>
      </c>
      <c r="I100" s="21">
        <v>1.8149999999999999</v>
      </c>
      <c r="J100" s="21">
        <v>3.0249999999999999</v>
      </c>
      <c r="K100" s="21">
        <v>6.05</v>
      </c>
      <c r="L100" s="17" t="s">
        <v>374</v>
      </c>
      <c r="M100" s="87" t="s">
        <v>27</v>
      </c>
      <c r="N100" s="25" t="s">
        <v>26</v>
      </c>
      <c r="O100" s="25" t="s">
        <v>26</v>
      </c>
      <c r="P100" s="25" t="s">
        <v>26</v>
      </c>
      <c r="Q100" s="26"/>
      <c r="R100" s="26"/>
      <c r="S100" s="25" t="s">
        <v>26</v>
      </c>
      <c r="T100" s="25" t="s">
        <v>26</v>
      </c>
      <c r="U100" s="25" t="s">
        <v>26</v>
      </c>
      <c r="V100" s="87" t="s">
        <v>28</v>
      </c>
      <c r="W100" s="87" t="s">
        <v>29</v>
      </c>
      <c r="X100" s="87" t="s">
        <v>30</v>
      </c>
      <c r="Y100" s="87" t="s">
        <v>31</v>
      </c>
      <c r="Z100" s="87" t="s">
        <v>32</v>
      </c>
      <c r="AA100" s="87" t="s">
        <v>33</v>
      </c>
      <c r="AB100" s="7" t="s">
        <v>140</v>
      </c>
      <c r="AC100" s="7" t="s">
        <v>62</v>
      </c>
      <c r="AD100" s="27">
        <v>4</v>
      </c>
      <c r="AE100" s="6" t="s">
        <v>396</v>
      </c>
      <c r="AF100" s="7" t="s">
        <v>44</v>
      </c>
      <c r="AG100" s="7" t="s">
        <v>36</v>
      </c>
      <c r="AH100" s="7" t="s">
        <v>35</v>
      </c>
      <c r="AI100" s="27">
        <v>5</v>
      </c>
      <c r="AJ100" s="87" t="s">
        <v>170</v>
      </c>
      <c r="AK100" s="87" t="s">
        <v>170</v>
      </c>
      <c r="AL100" s="87">
        <v>8</v>
      </c>
      <c r="AM100" s="87" t="s">
        <v>36</v>
      </c>
      <c r="AN100" s="104">
        <v>250</v>
      </c>
      <c r="AQ100" s="226"/>
    </row>
    <row r="101" spans="1:43" ht="15.75" x14ac:dyDescent="0.25">
      <c r="A101" s="33">
        <v>2097</v>
      </c>
      <c r="B101" s="9" t="s">
        <v>295</v>
      </c>
      <c r="C101" s="16" t="s">
        <v>296</v>
      </c>
      <c r="D101" s="25" t="s">
        <v>26</v>
      </c>
      <c r="E101" s="22" t="s">
        <v>382</v>
      </c>
      <c r="F101" s="87" t="s">
        <v>384</v>
      </c>
      <c r="G101" s="10">
        <v>153761</v>
      </c>
      <c r="H101" s="21">
        <v>3.5298668503213957</v>
      </c>
      <c r="I101" s="21">
        <v>0.84989041434433965</v>
      </c>
      <c r="J101" s="21">
        <v>1.4164840239072327</v>
      </c>
      <c r="K101" s="21">
        <v>2.8329680478144654</v>
      </c>
      <c r="L101" s="17" t="s">
        <v>374</v>
      </c>
      <c r="M101" s="87" t="s">
        <v>27</v>
      </c>
      <c r="N101" s="25" t="s">
        <v>26</v>
      </c>
      <c r="O101" s="25" t="s">
        <v>26</v>
      </c>
      <c r="P101" s="25" t="s">
        <v>26</v>
      </c>
      <c r="Q101" s="25" t="s">
        <v>26</v>
      </c>
      <c r="R101" s="25" t="s">
        <v>26</v>
      </c>
      <c r="S101" s="26"/>
      <c r="T101" s="26"/>
      <c r="U101" s="26"/>
      <c r="V101" s="87" t="s">
        <v>28</v>
      </c>
      <c r="W101" s="87" t="s">
        <v>29</v>
      </c>
      <c r="X101" s="87" t="s">
        <v>30</v>
      </c>
      <c r="Y101" s="87" t="s">
        <v>31</v>
      </c>
      <c r="Z101" s="87" t="s">
        <v>32</v>
      </c>
      <c r="AA101" s="87" t="s">
        <v>33</v>
      </c>
      <c r="AB101" s="7" t="s">
        <v>213</v>
      </c>
      <c r="AC101" s="7" t="s">
        <v>190</v>
      </c>
      <c r="AD101" s="27">
        <v>5</v>
      </c>
      <c r="AE101" s="6" t="s">
        <v>396</v>
      </c>
      <c r="AF101" s="7" t="s">
        <v>36</v>
      </c>
      <c r="AG101" s="7" t="s">
        <v>40</v>
      </c>
      <c r="AH101" s="7" t="s">
        <v>35</v>
      </c>
      <c r="AI101" s="27">
        <v>5</v>
      </c>
      <c r="AJ101" s="87" t="s">
        <v>170</v>
      </c>
      <c r="AK101" s="87" t="s">
        <v>170</v>
      </c>
      <c r="AL101" s="87" t="s">
        <v>170</v>
      </c>
      <c r="AM101" s="87" t="s">
        <v>36</v>
      </c>
      <c r="AN101" s="104">
        <v>625</v>
      </c>
      <c r="AQ101" s="227"/>
    </row>
    <row r="102" spans="1:43" ht="22.5" x14ac:dyDescent="0.25">
      <c r="A102" s="33">
        <v>2098</v>
      </c>
      <c r="B102" s="9" t="s">
        <v>297</v>
      </c>
      <c r="C102" s="16" t="s">
        <v>298</v>
      </c>
      <c r="D102" s="25" t="s">
        <v>26</v>
      </c>
      <c r="E102" s="22" t="s">
        <v>382</v>
      </c>
      <c r="F102" s="87" t="s">
        <v>384</v>
      </c>
      <c r="G102" s="10">
        <v>1500000</v>
      </c>
      <c r="H102" s="21">
        <v>34.435261707988978</v>
      </c>
      <c r="I102" s="21">
        <v>8.7120000000000003E-2</v>
      </c>
      <c r="J102" s="21">
        <v>0.14520000000000002</v>
      </c>
      <c r="K102" s="21">
        <v>0.29040000000000005</v>
      </c>
      <c r="L102" s="17" t="s">
        <v>374</v>
      </c>
      <c r="M102" s="87" t="s">
        <v>27</v>
      </c>
      <c r="N102" s="25" t="s">
        <v>26</v>
      </c>
      <c r="O102" s="25" t="s">
        <v>26</v>
      </c>
      <c r="P102" s="25" t="s">
        <v>26</v>
      </c>
      <c r="Q102" s="26"/>
      <c r="R102" s="26"/>
      <c r="S102" s="25" t="s">
        <v>26</v>
      </c>
      <c r="T102" s="25" t="s">
        <v>26</v>
      </c>
      <c r="U102" s="26"/>
      <c r="V102" s="87" t="s">
        <v>28</v>
      </c>
      <c r="W102" s="87" t="s">
        <v>29</v>
      </c>
      <c r="X102" s="87" t="s">
        <v>30</v>
      </c>
      <c r="Y102" s="87" t="s">
        <v>31</v>
      </c>
      <c r="Z102" s="87" t="s">
        <v>32</v>
      </c>
      <c r="AA102" s="87" t="s">
        <v>33</v>
      </c>
      <c r="AB102" s="7" t="s">
        <v>118</v>
      </c>
      <c r="AC102" s="7" t="s">
        <v>62</v>
      </c>
      <c r="AD102" s="27">
        <v>3</v>
      </c>
      <c r="AE102" s="6" t="s">
        <v>399</v>
      </c>
      <c r="AF102" s="7" t="s">
        <v>44</v>
      </c>
      <c r="AG102" s="7" t="s">
        <v>35</v>
      </c>
      <c r="AH102" s="7" t="s">
        <v>35</v>
      </c>
      <c r="AI102" s="27">
        <v>5.5</v>
      </c>
      <c r="AJ102" s="87" t="s">
        <v>170</v>
      </c>
      <c r="AK102" s="87" t="s">
        <v>170</v>
      </c>
      <c r="AL102" s="87" t="s">
        <v>170</v>
      </c>
      <c r="AM102" s="87" t="s">
        <v>248</v>
      </c>
      <c r="AN102" s="104" t="s">
        <v>823</v>
      </c>
      <c r="AQ102" s="228"/>
    </row>
    <row r="103" spans="1:43" ht="15.75" x14ac:dyDescent="0.25">
      <c r="A103" s="33">
        <v>2099</v>
      </c>
      <c r="B103" s="9" t="s">
        <v>299</v>
      </c>
      <c r="C103" s="16" t="s">
        <v>300</v>
      </c>
      <c r="D103" s="25" t="s">
        <v>26</v>
      </c>
      <c r="E103" s="22" t="s">
        <v>382</v>
      </c>
      <c r="F103" s="87" t="s">
        <v>384</v>
      </c>
      <c r="G103" s="10">
        <v>40000000</v>
      </c>
      <c r="H103" s="21">
        <v>918.27364554637279</v>
      </c>
      <c r="I103" s="21">
        <v>3.2669999999999999E-3</v>
      </c>
      <c r="J103" s="21">
        <v>5.4450000000000002E-3</v>
      </c>
      <c r="K103" s="21">
        <v>1.089E-2</v>
      </c>
      <c r="L103" s="17" t="s">
        <v>374</v>
      </c>
      <c r="M103" s="87" t="s">
        <v>27</v>
      </c>
      <c r="N103" s="25" t="s">
        <v>26</v>
      </c>
      <c r="O103" s="25" t="s">
        <v>26</v>
      </c>
      <c r="P103" s="25" t="s">
        <v>26</v>
      </c>
      <c r="Q103" s="25" t="s">
        <v>26</v>
      </c>
      <c r="R103" s="25" t="s">
        <v>26</v>
      </c>
      <c r="S103" s="26"/>
      <c r="T103" s="26"/>
      <c r="U103" s="26"/>
      <c r="V103" s="87" t="s">
        <v>28</v>
      </c>
      <c r="W103" s="87" t="s">
        <v>29</v>
      </c>
      <c r="X103" s="87" t="s">
        <v>30</v>
      </c>
      <c r="Y103" s="87" t="s">
        <v>31</v>
      </c>
      <c r="Z103" s="87" t="s">
        <v>32</v>
      </c>
      <c r="AA103" s="87" t="s">
        <v>33</v>
      </c>
      <c r="AB103" s="7" t="s">
        <v>85</v>
      </c>
      <c r="AC103" s="7" t="s">
        <v>62</v>
      </c>
      <c r="AD103" s="27">
        <v>4</v>
      </c>
      <c r="AE103" s="6" t="s">
        <v>396</v>
      </c>
      <c r="AF103" s="7" t="s">
        <v>36</v>
      </c>
      <c r="AG103" s="7" t="s">
        <v>44</v>
      </c>
      <c r="AH103" s="7" t="s">
        <v>35</v>
      </c>
      <c r="AI103" s="27">
        <v>6.2</v>
      </c>
      <c r="AJ103" s="87" t="s">
        <v>170</v>
      </c>
      <c r="AK103" s="87" t="s">
        <v>170</v>
      </c>
      <c r="AL103" s="87" t="s">
        <v>170</v>
      </c>
      <c r="AM103" s="87" t="s">
        <v>176</v>
      </c>
      <c r="AN103" s="104">
        <v>222</v>
      </c>
      <c r="AQ103" s="227"/>
    </row>
    <row r="104" spans="1:43" ht="15.75" x14ac:dyDescent="0.25">
      <c r="A104" s="33">
        <v>2100</v>
      </c>
      <c r="B104" s="9" t="s">
        <v>301</v>
      </c>
      <c r="C104" s="4" t="s">
        <v>302</v>
      </c>
      <c r="D104" s="25" t="s">
        <v>26</v>
      </c>
      <c r="E104" s="22" t="s">
        <v>382</v>
      </c>
      <c r="F104" s="87" t="s">
        <v>384</v>
      </c>
      <c r="G104" s="10">
        <v>6048000</v>
      </c>
      <c r="H104" s="20">
        <v>138.84297520661158</v>
      </c>
      <c r="I104" s="20">
        <v>2.1607142857142856E-2</v>
      </c>
      <c r="J104" s="20">
        <v>3.6011904761904759E-2</v>
      </c>
      <c r="K104" s="20">
        <v>7.2023809523809518E-2</v>
      </c>
      <c r="L104" s="17" t="s">
        <v>374</v>
      </c>
      <c r="M104" s="87" t="s">
        <v>27</v>
      </c>
      <c r="N104" s="25" t="s">
        <v>26</v>
      </c>
      <c r="O104" s="25" t="s">
        <v>26</v>
      </c>
      <c r="P104" s="25" t="s">
        <v>26</v>
      </c>
      <c r="Q104" s="26"/>
      <c r="R104" s="26"/>
      <c r="S104" s="25" t="s">
        <v>26</v>
      </c>
      <c r="T104" s="25" t="s">
        <v>26</v>
      </c>
      <c r="U104" s="25" t="s">
        <v>26</v>
      </c>
      <c r="V104" s="87" t="s">
        <v>28</v>
      </c>
      <c r="W104" s="87" t="s">
        <v>29</v>
      </c>
      <c r="X104" s="87" t="s">
        <v>30</v>
      </c>
      <c r="Y104" s="87" t="s">
        <v>31</v>
      </c>
      <c r="Z104" s="87" t="s">
        <v>32</v>
      </c>
      <c r="AA104" s="87" t="s">
        <v>33</v>
      </c>
      <c r="AB104" s="7" t="s">
        <v>85</v>
      </c>
      <c r="AC104" s="7" t="s">
        <v>34</v>
      </c>
      <c r="AD104" s="27">
        <v>3</v>
      </c>
      <c r="AE104" s="6" t="s">
        <v>399</v>
      </c>
      <c r="AF104" s="7" t="s">
        <v>40</v>
      </c>
      <c r="AG104" s="7" t="s">
        <v>36</v>
      </c>
      <c r="AH104" s="7" t="s">
        <v>35</v>
      </c>
      <c r="AI104" s="27">
        <v>4.5</v>
      </c>
      <c r="AJ104" s="87" t="s">
        <v>170</v>
      </c>
      <c r="AK104" s="87" t="s">
        <v>170</v>
      </c>
      <c r="AL104" s="87" t="s">
        <v>170</v>
      </c>
      <c r="AM104" s="87" t="s">
        <v>36</v>
      </c>
      <c r="AN104" s="104">
        <v>520</v>
      </c>
      <c r="AQ104" s="226"/>
    </row>
    <row r="105" spans="1:43" ht="15.75" x14ac:dyDescent="0.25">
      <c r="A105" s="33">
        <v>2101</v>
      </c>
      <c r="B105" s="9" t="s">
        <v>303</v>
      </c>
      <c r="C105" s="4" t="s">
        <v>304</v>
      </c>
      <c r="D105" s="25" t="s">
        <v>26</v>
      </c>
      <c r="E105" s="22" t="s">
        <v>382</v>
      </c>
      <c r="F105" s="87" t="s">
        <v>384</v>
      </c>
      <c r="G105" s="10">
        <v>6048000</v>
      </c>
      <c r="H105" s="20">
        <v>138.84297520661158</v>
      </c>
      <c r="I105" s="20">
        <v>2.1607142857142856E-2</v>
      </c>
      <c r="J105" s="20">
        <v>3.6011904761904759E-2</v>
      </c>
      <c r="K105" s="20">
        <v>7.2023809523809518E-2</v>
      </c>
      <c r="L105" s="17" t="s">
        <v>374</v>
      </c>
      <c r="M105" s="87" t="s">
        <v>27</v>
      </c>
      <c r="N105" s="25" t="s">
        <v>26</v>
      </c>
      <c r="O105" s="25" t="s">
        <v>26</v>
      </c>
      <c r="P105" s="25" t="s">
        <v>26</v>
      </c>
      <c r="Q105" s="26"/>
      <c r="R105" s="25" t="s">
        <v>26</v>
      </c>
      <c r="S105" s="25" t="s">
        <v>26</v>
      </c>
      <c r="T105" s="25" t="s">
        <v>26</v>
      </c>
      <c r="U105" s="26"/>
      <c r="V105" s="87" t="s">
        <v>28</v>
      </c>
      <c r="W105" s="87" t="s">
        <v>29</v>
      </c>
      <c r="X105" s="87" t="s">
        <v>30</v>
      </c>
      <c r="Y105" s="87" t="s">
        <v>31</v>
      </c>
      <c r="Z105" s="87" t="s">
        <v>32</v>
      </c>
      <c r="AA105" s="87" t="s">
        <v>33</v>
      </c>
      <c r="AB105" s="7" t="s">
        <v>85</v>
      </c>
      <c r="AC105" s="7" t="s">
        <v>34</v>
      </c>
      <c r="AD105" s="27">
        <v>3</v>
      </c>
      <c r="AE105" s="6" t="s">
        <v>397</v>
      </c>
      <c r="AF105" s="7" t="s">
        <v>35</v>
      </c>
      <c r="AG105" s="7" t="s">
        <v>35</v>
      </c>
      <c r="AH105" s="7" t="s">
        <v>35</v>
      </c>
      <c r="AI105" s="27">
        <v>4.5</v>
      </c>
      <c r="AJ105" s="87" t="s">
        <v>170</v>
      </c>
      <c r="AK105" s="87" t="s">
        <v>170</v>
      </c>
      <c r="AL105" s="87" t="s">
        <v>170</v>
      </c>
      <c r="AM105" s="87" t="s">
        <v>36</v>
      </c>
      <c r="AN105" s="104">
        <v>225</v>
      </c>
      <c r="AQ105" s="226"/>
    </row>
    <row r="106" spans="1:43" ht="15.75" x14ac:dyDescent="0.25">
      <c r="A106" s="33">
        <v>2102</v>
      </c>
      <c r="B106" s="9" t="s">
        <v>305</v>
      </c>
      <c r="C106" s="4" t="s">
        <v>306</v>
      </c>
      <c r="D106" s="25" t="s">
        <v>26</v>
      </c>
      <c r="E106" s="22" t="s">
        <v>382</v>
      </c>
      <c r="F106" s="87" t="s">
        <v>384</v>
      </c>
      <c r="G106" s="10">
        <v>3520000</v>
      </c>
      <c r="H106" s="20">
        <v>80.808080808080803</v>
      </c>
      <c r="I106" s="20">
        <v>3.7125000000000005E-2</v>
      </c>
      <c r="J106" s="20">
        <v>6.1875000000000006E-2</v>
      </c>
      <c r="K106" s="20">
        <v>0.12375000000000001</v>
      </c>
      <c r="L106" s="17" t="s">
        <v>374</v>
      </c>
      <c r="M106" s="87" t="s">
        <v>27</v>
      </c>
      <c r="N106" s="25" t="s">
        <v>26</v>
      </c>
      <c r="O106" s="25" t="s">
        <v>26</v>
      </c>
      <c r="P106" s="25" t="s">
        <v>26</v>
      </c>
      <c r="Q106" s="26"/>
      <c r="R106" s="26"/>
      <c r="S106" s="25" t="s">
        <v>26</v>
      </c>
      <c r="T106" s="25" t="s">
        <v>26</v>
      </c>
      <c r="U106" s="26"/>
      <c r="V106" s="87" t="s">
        <v>28</v>
      </c>
      <c r="W106" s="87" t="s">
        <v>29</v>
      </c>
      <c r="X106" s="87" t="s">
        <v>30</v>
      </c>
      <c r="Y106" s="87" t="s">
        <v>31</v>
      </c>
      <c r="Z106" s="87" t="s">
        <v>32</v>
      </c>
      <c r="AA106" s="87" t="s">
        <v>33</v>
      </c>
      <c r="AB106" s="7" t="s">
        <v>85</v>
      </c>
      <c r="AC106" s="7" t="s">
        <v>34</v>
      </c>
      <c r="AD106" s="27">
        <v>3</v>
      </c>
      <c r="AE106" s="6" t="s">
        <v>396</v>
      </c>
      <c r="AF106" s="7" t="s">
        <v>35</v>
      </c>
      <c r="AG106" s="7" t="s">
        <v>35</v>
      </c>
      <c r="AH106" s="7" t="s">
        <v>35</v>
      </c>
      <c r="AI106" s="27">
        <v>4.5</v>
      </c>
      <c r="AJ106" s="87" t="s">
        <v>170</v>
      </c>
      <c r="AK106" s="87" t="s">
        <v>170</v>
      </c>
      <c r="AL106" s="87" t="s">
        <v>170</v>
      </c>
      <c r="AM106" s="87" t="s">
        <v>36</v>
      </c>
      <c r="AN106" s="104">
        <v>875</v>
      </c>
      <c r="AQ106" s="226"/>
    </row>
    <row r="107" spans="1:43" ht="15.75" x14ac:dyDescent="0.25">
      <c r="A107" s="33">
        <v>2103</v>
      </c>
      <c r="B107" s="9" t="s">
        <v>307</v>
      </c>
      <c r="C107" s="16" t="s">
        <v>308</v>
      </c>
      <c r="D107" s="25" t="s">
        <v>26</v>
      </c>
      <c r="E107" s="22" t="s">
        <v>382</v>
      </c>
      <c r="F107" s="87" t="s">
        <v>384</v>
      </c>
      <c r="G107" s="10">
        <v>11200</v>
      </c>
      <c r="H107" s="21">
        <v>0.25711662075298441</v>
      </c>
      <c r="I107" s="21">
        <v>11.667857142857141</v>
      </c>
      <c r="J107" s="21">
        <v>19.446428571428569</v>
      </c>
      <c r="K107" s="21">
        <v>38.892857142857139</v>
      </c>
      <c r="L107" s="17" t="s">
        <v>374</v>
      </c>
      <c r="M107" s="87" t="s">
        <v>27</v>
      </c>
      <c r="N107" s="25" t="s">
        <v>26</v>
      </c>
      <c r="O107" s="25" t="s">
        <v>26</v>
      </c>
      <c r="P107" s="25" t="s">
        <v>26</v>
      </c>
      <c r="Q107" s="26"/>
      <c r="R107" s="26"/>
      <c r="S107" s="25" t="s">
        <v>26</v>
      </c>
      <c r="T107" s="25" t="s">
        <v>26</v>
      </c>
      <c r="U107" s="26"/>
      <c r="V107" s="87" t="s">
        <v>28</v>
      </c>
      <c r="W107" s="87" t="s">
        <v>29</v>
      </c>
      <c r="X107" s="87" t="s">
        <v>30</v>
      </c>
      <c r="Y107" s="87" t="s">
        <v>31</v>
      </c>
      <c r="Z107" s="87" t="s">
        <v>32</v>
      </c>
      <c r="AA107" s="87" t="s">
        <v>33</v>
      </c>
      <c r="AB107" s="7" t="s">
        <v>88</v>
      </c>
      <c r="AC107" s="7" t="s">
        <v>62</v>
      </c>
      <c r="AD107" s="27">
        <v>16</v>
      </c>
      <c r="AE107" s="6" t="s">
        <v>399</v>
      </c>
      <c r="AF107" s="7" t="s">
        <v>40</v>
      </c>
      <c r="AG107" s="7" t="s">
        <v>44</v>
      </c>
      <c r="AH107" s="7" t="s">
        <v>35</v>
      </c>
      <c r="AI107" s="27">
        <v>4.5</v>
      </c>
      <c r="AJ107" s="87" t="s">
        <v>170</v>
      </c>
      <c r="AK107" s="87" t="s">
        <v>170</v>
      </c>
      <c r="AL107" s="87" t="s">
        <v>170</v>
      </c>
      <c r="AM107" s="87" t="s">
        <v>176</v>
      </c>
      <c r="AN107" s="104">
        <v>171.5</v>
      </c>
      <c r="AQ107" s="226"/>
    </row>
    <row r="108" spans="1:43" ht="15.75" x14ac:dyDescent="0.25">
      <c r="A108" s="33">
        <v>2104</v>
      </c>
      <c r="B108" s="9" t="s">
        <v>309</v>
      </c>
      <c r="C108" s="16" t="s">
        <v>310</v>
      </c>
      <c r="D108" s="25" t="s">
        <v>26</v>
      </c>
      <c r="E108" s="22" t="s">
        <v>382</v>
      </c>
      <c r="F108" s="87" t="s">
        <v>384</v>
      </c>
      <c r="G108" s="10">
        <v>400000</v>
      </c>
      <c r="H108" s="21">
        <v>9.1827364554637274</v>
      </c>
      <c r="I108" s="21">
        <v>0.32670000000000005</v>
      </c>
      <c r="J108" s="21">
        <v>0.5445000000000001</v>
      </c>
      <c r="K108" s="21">
        <v>1.0890000000000002</v>
      </c>
      <c r="L108" s="17" t="s">
        <v>374</v>
      </c>
      <c r="M108" s="87" t="s">
        <v>27</v>
      </c>
      <c r="N108" s="25" t="s">
        <v>26</v>
      </c>
      <c r="O108" s="25" t="s">
        <v>26</v>
      </c>
      <c r="P108" s="25" t="s">
        <v>26</v>
      </c>
      <c r="Q108" s="26"/>
      <c r="R108" s="26"/>
      <c r="S108" s="25" t="s">
        <v>26</v>
      </c>
      <c r="T108" s="25" t="s">
        <v>26</v>
      </c>
      <c r="U108" s="25" t="s">
        <v>26</v>
      </c>
      <c r="V108" s="87" t="s">
        <v>28</v>
      </c>
      <c r="W108" s="87" t="s">
        <v>29</v>
      </c>
      <c r="X108" s="87" t="s">
        <v>30</v>
      </c>
      <c r="Y108" s="87" t="s">
        <v>31</v>
      </c>
      <c r="Z108" s="87" t="s">
        <v>32</v>
      </c>
      <c r="AA108" s="87" t="s">
        <v>33</v>
      </c>
      <c r="AB108" s="7" t="s">
        <v>88</v>
      </c>
      <c r="AC108" s="7" t="s">
        <v>78</v>
      </c>
      <c r="AD108" s="27">
        <v>4</v>
      </c>
      <c r="AE108" s="6" t="s">
        <v>399</v>
      </c>
      <c r="AF108" s="7" t="s">
        <v>44</v>
      </c>
      <c r="AG108" s="7" t="s">
        <v>36</v>
      </c>
      <c r="AH108" s="7" t="s">
        <v>35</v>
      </c>
      <c r="AI108" s="27">
        <v>5.5</v>
      </c>
      <c r="AJ108" s="87" t="s">
        <v>170</v>
      </c>
      <c r="AK108" s="87" t="s">
        <v>170</v>
      </c>
      <c r="AL108" s="87" t="s">
        <v>170</v>
      </c>
      <c r="AM108" s="87" t="s">
        <v>36</v>
      </c>
      <c r="AN108" s="104">
        <v>312.5</v>
      </c>
      <c r="AQ108" s="228"/>
    </row>
    <row r="109" spans="1:43" ht="22.5" x14ac:dyDescent="0.25">
      <c r="A109" s="33">
        <v>2105</v>
      </c>
      <c r="B109" s="9" t="s">
        <v>311</v>
      </c>
      <c r="C109" s="16" t="s">
        <v>312</v>
      </c>
      <c r="D109" s="25" t="s">
        <v>26</v>
      </c>
      <c r="E109" s="22" t="s">
        <v>382</v>
      </c>
      <c r="F109" s="87" t="s">
        <v>384</v>
      </c>
      <c r="G109" s="10">
        <v>153000</v>
      </c>
      <c r="H109" s="21">
        <v>3.5123966942148761</v>
      </c>
      <c r="I109" s="21">
        <v>0.85411764705882354</v>
      </c>
      <c r="J109" s="21">
        <v>1.4235294117647059</v>
      </c>
      <c r="K109" s="21">
        <v>2.8470588235294119</v>
      </c>
      <c r="L109" s="17" t="s">
        <v>374</v>
      </c>
      <c r="M109" s="87" t="s">
        <v>27</v>
      </c>
      <c r="N109" s="25" t="s">
        <v>26</v>
      </c>
      <c r="O109" s="25" t="s">
        <v>26</v>
      </c>
      <c r="P109" s="25" t="s">
        <v>26</v>
      </c>
      <c r="Q109" s="26"/>
      <c r="R109" s="25" t="s">
        <v>26</v>
      </c>
      <c r="S109" s="25" t="s">
        <v>26</v>
      </c>
      <c r="T109" s="25" t="s">
        <v>26</v>
      </c>
      <c r="U109" s="26"/>
      <c r="V109" s="87" t="s">
        <v>28</v>
      </c>
      <c r="W109" s="87" t="s">
        <v>29</v>
      </c>
      <c r="X109" s="87" t="s">
        <v>30</v>
      </c>
      <c r="Y109" s="87" t="s">
        <v>31</v>
      </c>
      <c r="Z109" s="87" t="s">
        <v>32</v>
      </c>
      <c r="AA109" s="87" t="s">
        <v>33</v>
      </c>
      <c r="AB109" s="7" t="s">
        <v>140</v>
      </c>
      <c r="AC109" s="7" t="s">
        <v>34</v>
      </c>
      <c r="AD109" s="27">
        <v>3</v>
      </c>
      <c r="AE109" s="6" t="s">
        <v>397</v>
      </c>
      <c r="AF109" s="7" t="s">
        <v>35</v>
      </c>
      <c r="AG109" s="7" t="s">
        <v>35</v>
      </c>
      <c r="AH109" s="7" t="s">
        <v>35</v>
      </c>
      <c r="AI109" s="27">
        <v>5.5</v>
      </c>
      <c r="AJ109" s="87" t="s">
        <v>170</v>
      </c>
      <c r="AK109" s="87" t="s">
        <v>170</v>
      </c>
      <c r="AL109" s="87" t="s">
        <v>170</v>
      </c>
      <c r="AM109" s="87" t="s">
        <v>89</v>
      </c>
      <c r="AN109" s="104" t="s">
        <v>823</v>
      </c>
      <c r="AQ109" s="230"/>
    </row>
    <row r="110" spans="1:43" ht="15.75" x14ac:dyDescent="0.25">
      <c r="A110" s="33">
        <v>2106</v>
      </c>
      <c r="B110" s="9" t="s">
        <v>313</v>
      </c>
      <c r="C110" s="16" t="s">
        <v>314</v>
      </c>
      <c r="D110" s="25" t="s">
        <v>26</v>
      </c>
      <c r="E110" s="22" t="s">
        <v>382</v>
      </c>
      <c r="F110" s="87" t="s">
        <v>384</v>
      </c>
      <c r="G110" s="10">
        <v>5000</v>
      </c>
      <c r="H110" s="21">
        <v>0.1147842056932966</v>
      </c>
      <c r="I110" s="21">
        <v>26.135999999999999</v>
      </c>
      <c r="J110" s="21">
        <v>43.56</v>
      </c>
      <c r="K110" s="21">
        <v>87.12</v>
      </c>
      <c r="L110" s="17" t="s">
        <v>374</v>
      </c>
      <c r="M110" s="87" t="s">
        <v>27</v>
      </c>
      <c r="N110" s="25" t="s">
        <v>26</v>
      </c>
      <c r="O110" s="25" t="s">
        <v>26</v>
      </c>
      <c r="P110" s="25" t="s">
        <v>26</v>
      </c>
      <c r="Q110" s="25" t="s">
        <v>26</v>
      </c>
      <c r="R110" s="25" t="s">
        <v>26</v>
      </c>
      <c r="S110" s="26"/>
      <c r="T110" s="26"/>
      <c r="U110" s="26"/>
      <c r="V110" s="87" t="s">
        <v>28</v>
      </c>
      <c r="W110" s="87" t="s">
        <v>29</v>
      </c>
      <c r="X110" s="87" t="s">
        <v>30</v>
      </c>
      <c r="Y110" s="87" t="s">
        <v>31</v>
      </c>
      <c r="Z110" s="87" t="s">
        <v>32</v>
      </c>
      <c r="AA110" s="87" t="s">
        <v>33</v>
      </c>
      <c r="AB110" s="7" t="s">
        <v>118</v>
      </c>
      <c r="AC110" s="7" t="s">
        <v>78</v>
      </c>
      <c r="AD110" s="27">
        <v>3</v>
      </c>
      <c r="AE110" s="6" t="s">
        <v>396</v>
      </c>
      <c r="AF110" s="7" t="s">
        <v>36</v>
      </c>
      <c r="AG110" s="7" t="s">
        <v>40</v>
      </c>
      <c r="AH110" s="7" t="s">
        <v>35</v>
      </c>
      <c r="AI110" s="27">
        <v>4.9000000000000004</v>
      </c>
      <c r="AJ110" s="87" t="s">
        <v>170</v>
      </c>
      <c r="AK110" s="87" t="s">
        <v>170</v>
      </c>
      <c r="AL110" s="87" t="s">
        <v>170</v>
      </c>
      <c r="AM110" s="87" t="s">
        <v>36</v>
      </c>
      <c r="AN110" s="104">
        <v>104</v>
      </c>
      <c r="AQ110" s="226"/>
    </row>
    <row r="111" spans="1:43" ht="15.75" x14ac:dyDescent="0.25">
      <c r="A111" s="33">
        <v>2107</v>
      </c>
      <c r="B111" s="9" t="s">
        <v>315</v>
      </c>
      <c r="C111" s="16" t="s">
        <v>316</v>
      </c>
      <c r="D111" s="25" t="s">
        <v>26</v>
      </c>
      <c r="E111" s="22" t="s">
        <v>382</v>
      </c>
      <c r="F111" s="87" t="s">
        <v>384</v>
      </c>
      <c r="G111" s="10">
        <v>825000</v>
      </c>
      <c r="H111" s="21">
        <v>18.939393939393938</v>
      </c>
      <c r="I111" s="21">
        <v>0.15840000000000001</v>
      </c>
      <c r="J111" s="21">
        <v>0.26400000000000001</v>
      </c>
      <c r="K111" s="21">
        <v>0.52800000000000002</v>
      </c>
      <c r="L111" s="17" t="s">
        <v>374</v>
      </c>
      <c r="M111" s="87" t="s">
        <v>27</v>
      </c>
      <c r="N111" s="25" t="s">
        <v>26</v>
      </c>
      <c r="O111" s="25" t="s">
        <v>26</v>
      </c>
      <c r="P111" s="25" t="s">
        <v>26</v>
      </c>
      <c r="Q111" s="25" t="s">
        <v>26</v>
      </c>
      <c r="R111" s="25" t="s">
        <v>26</v>
      </c>
      <c r="S111" s="26"/>
      <c r="T111" s="26"/>
      <c r="U111" s="26"/>
      <c r="V111" s="87" t="s">
        <v>28</v>
      </c>
      <c r="W111" s="87" t="s">
        <v>29</v>
      </c>
      <c r="X111" s="87" t="s">
        <v>30</v>
      </c>
      <c r="Y111" s="87" t="s">
        <v>31</v>
      </c>
      <c r="Z111" s="87" t="s">
        <v>32</v>
      </c>
      <c r="AA111" s="87" t="s">
        <v>33</v>
      </c>
      <c r="AB111" s="7" t="s">
        <v>85</v>
      </c>
      <c r="AC111" s="7" t="s">
        <v>78</v>
      </c>
      <c r="AD111" s="27">
        <v>1</v>
      </c>
      <c r="AE111" s="6" t="s">
        <v>396</v>
      </c>
      <c r="AF111" s="7" t="s">
        <v>36</v>
      </c>
      <c r="AG111" s="7" t="s">
        <v>40</v>
      </c>
      <c r="AH111" s="7" t="s">
        <v>35</v>
      </c>
      <c r="AI111" s="27">
        <v>5</v>
      </c>
      <c r="AJ111" s="87" t="s">
        <v>170</v>
      </c>
      <c r="AK111" s="87" t="s">
        <v>170</v>
      </c>
      <c r="AL111" s="87" t="s">
        <v>170</v>
      </c>
      <c r="AM111" s="87" t="s">
        <v>170</v>
      </c>
      <c r="AN111" s="104">
        <v>160</v>
      </c>
      <c r="AQ111" s="228"/>
    </row>
    <row r="112" spans="1:43" ht="22.5" x14ac:dyDescent="0.25">
      <c r="A112" s="33">
        <v>2108</v>
      </c>
      <c r="B112" s="9" t="s">
        <v>317</v>
      </c>
      <c r="C112" s="16" t="s">
        <v>318</v>
      </c>
      <c r="D112" s="25" t="s">
        <v>26</v>
      </c>
      <c r="E112" s="22" t="s">
        <v>382</v>
      </c>
      <c r="F112" s="87" t="s">
        <v>384</v>
      </c>
      <c r="G112" s="10">
        <v>600000</v>
      </c>
      <c r="H112" s="21">
        <v>13.774104683195592</v>
      </c>
      <c r="I112" s="21">
        <v>0.21779999999999999</v>
      </c>
      <c r="J112" s="21">
        <v>0.36299999999999999</v>
      </c>
      <c r="K112" s="21">
        <v>0.72599999999999998</v>
      </c>
      <c r="L112" s="17" t="s">
        <v>374</v>
      </c>
      <c r="M112" s="87" t="s">
        <v>27</v>
      </c>
      <c r="N112" s="25" t="s">
        <v>26</v>
      </c>
      <c r="O112" s="25" t="s">
        <v>26</v>
      </c>
      <c r="P112" s="25" t="s">
        <v>26</v>
      </c>
      <c r="Q112" s="26"/>
      <c r="R112" s="26"/>
      <c r="S112" s="25" t="s">
        <v>26</v>
      </c>
      <c r="T112" s="25" t="s">
        <v>26</v>
      </c>
      <c r="U112" s="26"/>
      <c r="V112" s="87" t="s">
        <v>28</v>
      </c>
      <c r="W112" s="87" t="s">
        <v>29</v>
      </c>
      <c r="X112" s="87" t="s">
        <v>30</v>
      </c>
      <c r="Y112" s="87" t="s">
        <v>31</v>
      </c>
      <c r="Z112" s="87" t="s">
        <v>32</v>
      </c>
      <c r="AA112" s="87" t="s">
        <v>33</v>
      </c>
      <c r="AB112" s="7" t="s">
        <v>213</v>
      </c>
      <c r="AC112" s="7" t="s">
        <v>55</v>
      </c>
      <c r="AD112" s="27">
        <v>1</v>
      </c>
      <c r="AE112" s="6" t="s">
        <v>396</v>
      </c>
      <c r="AF112" s="7" t="s">
        <v>40</v>
      </c>
      <c r="AG112" s="7" t="s">
        <v>35</v>
      </c>
      <c r="AH112" s="7" t="s">
        <v>35</v>
      </c>
      <c r="AI112" s="27">
        <v>5.5</v>
      </c>
      <c r="AJ112" s="87" t="s">
        <v>170</v>
      </c>
      <c r="AK112" s="87" t="s">
        <v>170</v>
      </c>
      <c r="AL112" s="87" t="s">
        <v>170</v>
      </c>
      <c r="AM112" s="87" t="s">
        <v>89</v>
      </c>
      <c r="AN112" s="104">
        <v>180</v>
      </c>
      <c r="AQ112" s="226"/>
    </row>
    <row r="113" spans="1:43" ht="15.75" x14ac:dyDescent="0.25">
      <c r="A113" s="33">
        <v>2109</v>
      </c>
      <c r="B113" s="9" t="s">
        <v>319</v>
      </c>
      <c r="C113" s="16" t="s">
        <v>320</v>
      </c>
      <c r="D113" s="25" t="s">
        <v>26</v>
      </c>
      <c r="E113" s="22" t="s">
        <v>386</v>
      </c>
      <c r="F113" s="87" t="s">
        <v>384</v>
      </c>
      <c r="G113" s="10">
        <v>1376000</v>
      </c>
      <c r="H113" s="21">
        <v>31.588613406795226</v>
      </c>
      <c r="I113" s="21">
        <v>9.4970930232558134E-2</v>
      </c>
      <c r="J113" s="21">
        <v>0.15828488372093022</v>
      </c>
      <c r="K113" s="21">
        <v>0.31656976744186044</v>
      </c>
      <c r="L113" s="17" t="s">
        <v>374</v>
      </c>
      <c r="M113" s="87" t="s">
        <v>27</v>
      </c>
      <c r="N113" s="25" t="s">
        <v>26</v>
      </c>
      <c r="O113" s="25" t="s">
        <v>26</v>
      </c>
      <c r="P113" s="25" t="s">
        <v>26</v>
      </c>
      <c r="Q113" s="26"/>
      <c r="R113" s="26"/>
      <c r="S113" s="25" t="s">
        <v>26</v>
      </c>
      <c r="T113" s="25" t="s">
        <v>26</v>
      </c>
      <c r="U113" s="26"/>
      <c r="V113" s="87" t="s">
        <v>28</v>
      </c>
      <c r="W113" s="87" t="s">
        <v>29</v>
      </c>
      <c r="X113" s="87" t="s">
        <v>30</v>
      </c>
      <c r="Y113" s="87" t="s">
        <v>31</v>
      </c>
      <c r="Z113" s="87" t="s">
        <v>32</v>
      </c>
      <c r="AA113" s="87" t="s">
        <v>33</v>
      </c>
      <c r="AB113" s="7" t="s">
        <v>122</v>
      </c>
      <c r="AC113" s="7" t="s">
        <v>78</v>
      </c>
      <c r="AD113" s="27">
        <v>5</v>
      </c>
      <c r="AE113" s="6" t="s">
        <v>396</v>
      </c>
      <c r="AF113" s="7" t="s">
        <v>40</v>
      </c>
      <c r="AG113" s="7" t="s">
        <v>35</v>
      </c>
      <c r="AH113" s="7" t="s">
        <v>35</v>
      </c>
      <c r="AI113" s="27">
        <v>5</v>
      </c>
      <c r="AJ113" s="87" t="s">
        <v>170</v>
      </c>
      <c r="AK113" s="87" t="s">
        <v>170</v>
      </c>
      <c r="AL113" s="87" t="s">
        <v>170</v>
      </c>
      <c r="AM113" s="87" t="s">
        <v>176</v>
      </c>
      <c r="AN113" s="104">
        <v>162.5</v>
      </c>
      <c r="AQ113" s="226"/>
    </row>
    <row r="114" spans="1:43" ht="15.75" x14ac:dyDescent="0.25">
      <c r="A114" s="33">
        <v>2110</v>
      </c>
      <c r="B114" s="9" t="s">
        <v>321</v>
      </c>
      <c r="C114" s="16" t="s">
        <v>322</v>
      </c>
      <c r="D114" s="25" t="s">
        <v>26</v>
      </c>
      <c r="E114" s="22" t="s">
        <v>382</v>
      </c>
      <c r="F114" s="87" t="s">
        <v>384</v>
      </c>
      <c r="G114" s="10">
        <v>3039069</v>
      </c>
      <c r="H114" s="21">
        <v>69.767424242424241</v>
      </c>
      <c r="I114" s="21">
        <v>4.3000010858588601E-2</v>
      </c>
      <c r="J114" s="21">
        <v>7.1666684764314342E-2</v>
      </c>
      <c r="K114" s="21">
        <v>0.14333336952862868</v>
      </c>
      <c r="L114" s="17" t="s">
        <v>374</v>
      </c>
      <c r="M114" s="87" t="s">
        <v>27</v>
      </c>
      <c r="N114" s="25" t="s">
        <v>26</v>
      </c>
      <c r="O114" s="25" t="s">
        <v>26</v>
      </c>
      <c r="P114" s="25" t="s">
        <v>26</v>
      </c>
      <c r="Q114" s="26"/>
      <c r="R114" s="26"/>
      <c r="S114" s="25" t="s">
        <v>26</v>
      </c>
      <c r="T114" s="25" t="s">
        <v>26</v>
      </c>
      <c r="U114" s="25" t="s">
        <v>26</v>
      </c>
      <c r="V114" s="87" t="s">
        <v>28</v>
      </c>
      <c r="W114" s="87" t="s">
        <v>29</v>
      </c>
      <c r="X114" s="87" t="s">
        <v>30</v>
      </c>
      <c r="Y114" s="87" t="s">
        <v>31</v>
      </c>
      <c r="Z114" s="87" t="s">
        <v>32</v>
      </c>
      <c r="AA114" s="87" t="s">
        <v>33</v>
      </c>
      <c r="AB114" s="7" t="s">
        <v>140</v>
      </c>
      <c r="AC114" s="7" t="s">
        <v>167</v>
      </c>
      <c r="AD114" s="27">
        <v>1</v>
      </c>
      <c r="AE114" s="6" t="s">
        <v>396</v>
      </c>
      <c r="AF114" s="7" t="s">
        <v>40</v>
      </c>
      <c r="AG114" s="7" t="s">
        <v>36</v>
      </c>
      <c r="AH114" s="7" t="s">
        <v>35</v>
      </c>
      <c r="AI114" s="27">
        <v>5</v>
      </c>
      <c r="AJ114" s="87" t="s">
        <v>170</v>
      </c>
      <c r="AK114" s="87" t="s">
        <v>170</v>
      </c>
      <c r="AL114" s="87" t="s">
        <v>170</v>
      </c>
      <c r="AM114" s="87" t="s">
        <v>176</v>
      </c>
      <c r="AN114" s="104">
        <v>50</v>
      </c>
      <c r="AQ114" s="226"/>
    </row>
    <row r="115" spans="1:43" ht="15.75" x14ac:dyDescent="0.25">
      <c r="A115" s="33">
        <v>2111</v>
      </c>
      <c r="B115" s="9" t="s">
        <v>323</v>
      </c>
      <c r="C115" s="4" t="s">
        <v>324</v>
      </c>
      <c r="D115" s="25" t="s">
        <v>26</v>
      </c>
      <c r="E115" s="22" t="s">
        <v>382</v>
      </c>
      <c r="F115" s="87" t="s">
        <v>384</v>
      </c>
      <c r="G115" s="10">
        <v>112000</v>
      </c>
      <c r="H115" s="20">
        <v>2.5711662075298438</v>
      </c>
      <c r="I115" s="20">
        <v>1.1667857142857143</v>
      </c>
      <c r="J115" s="20">
        <v>1.9446428571428571</v>
      </c>
      <c r="K115" s="20">
        <v>3.8892857142857142</v>
      </c>
      <c r="L115" s="17" t="s">
        <v>374</v>
      </c>
      <c r="M115" s="87" t="s">
        <v>27</v>
      </c>
      <c r="N115" s="25" t="s">
        <v>26</v>
      </c>
      <c r="O115" s="25" t="s">
        <v>26</v>
      </c>
      <c r="P115" s="25" t="s">
        <v>26</v>
      </c>
      <c r="Q115" s="26"/>
      <c r="R115" s="26"/>
      <c r="S115" s="25" t="s">
        <v>26</v>
      </c>
      <c r="T115" s="25" t="s">
        <v>26</v>
      </c>
      <c r="U115" s="25" t="s">
        <v>26</v>
      </c>
      <c r="V115" s="87" t="s">
        <v>28</v>
      </c>
      <c r="W115" s="87" t="s">
        <v>29</v>
      </c>
      <c r="X115" s="87" t="s">
        <v>30</v>
      </c>
      <c r="Y115" s="87" t="s">
        <v>31</v>
      </c>
      <c r="Z115" s="87" t="s">
        <v>32</v>
      </c>
      <c r="AA115" s="87" t="s">
        <v>33</v>
      </c>
      <c r="AB115" s="7" t="s">
        <v>85</v>
      </c>
      <c r="AC115" s="7" t="s">
        <v>34</v>
      </c>
      <c r="AD115" s="27">
        <v>3</v>
      </c>
      <c r="AE115" s="6" t="s">
        <v>396</v>
      </c>
      <c r="AF115" s="7" t="s">
        <v>40</v>
      </c>
      <c r="AG115" s="7" t="s">
        <v>36</v>
      </c>
      <c r="AH115" s="7" t="s">
        <v>35</v>
      </c>
      <c r="AI115" s="27">
        <v>5</v>
      </c>
      <c r="AJ115" s="87" t="s">
        <v>170</v>
      </c>
      <c r="AK115" s="87" t="s">
        <v>170</v>
      </c>
      <c r="AL115" s="87" t="s">
        <v>170</v>
      </c>
      <c r="AM115" s="87" t="s">
        <v>44</v>
      </c>
      <c r="AN115" s="104">
        <v>161</v>
      </c>
      <c r="AQ115" s="226"/>
    </row>
    <row r="116" spans="1:43" ht="15.75" x14ac:dyDescent="0.25">
      <c r="A116" s="33">
        <v>2112</v>
      </c>
      <c r="B116" s="9" t="s">
        <v>325</v>
      </c>
      <c r="C116" s="4" t="s">
        <v>326</v>
      </c>
      <c r="D116" s="25" t="s">
        <v>26</v>
      </c>
      <c r="E116" s="22" t="s">
        <v>382</v>
      </c>
      <c r="F116" s="87" t="s">
        <v>384</v>
      </c>
      <c r="G116" s="10">
        <v>112000</v>
      </c>
      <c r="H116" s="20">
        <v>2.5711662075298438</v>
      </c>
      <c r="I116" s="20">
        <v>1.1667857142857143</v>
      </c>
      <c r="J116" s="20">
        <v>1.9446428571428571</v>
      </c>
      <c r="K116" s="20">
        <v>3.8892857142857142</v>
      </c>
      <c r="L116" s="17" t="s">
        <v>374</v>
      </c>
      <c r="M116" s="87" t="s">
        <v>27</v>
      </c>
      <c r="N116" s="25" t="s">
        <v>26</v>
      </c>
      <c r="O116" s="25" t="s">
        <v>26</v>
      </c>
      <c r="P116" s="25" t="s">
        <v>26</v>
      </c>
      <c r="Q116" s="26"/>
      <c r="R116" s="26"/>
      <c r="S116" s="25" t="s">
        <v>26</v>
      </c>
      <c r="T116" s="25" t="s">
        <v>26</v>
      </c>
      <c r="U116" s="26"/>
      <c r="V116" s="87" t="s">
        <v>28</v>
      </c>
      <c r="W116" s="87" t="s">
        <v>29</v>
      </c>
      <c r="X116" s="87" t="s">
        <v>30</v>
      </c>
      <c r="Y116" s="87" t="s">
        <v>31</v>
      </c>
      <c r="Z116" s="87" t="s">
        <v>32</v>
      </c>
      <c r="AA116" s="87" t="s">
        <v>33</v>
      </c>
      <c r="AB116" s="7" t="s">
        <v>227</v>
      </c>
      <c r="AC116" s="7" t="s">
        <v>34</v>
      </c>
      <c r="AD116" s="27">
        <v>3</v>
      </c>
      <c r="AE116" s="6" t="s">
        <v>396</v>
      </c>
      <c r="AF116" s="7" t="s">
        <v>44</v>
      </c>
      <c r="AG116" s="7" t="s">
        <v>44</v>
      </c>
      <c r="AH116" s="7" t="s">
        <v>35</v>
      </c>
      <c r="AI116" s="27">
        <v>5</v>
      </c>
      <c r="AJ116" s="87" t="s">
        <v>52</v>
      </c>
      <c r="AK116" s="87" t="s">
        <v>52</v>
      </c>
      <c r="AL116" s="87" t="s">
        <v>170</v>
      </c>
      <c r="AM116" s="87" t="s">
        <v>44</v>
      </c>
      <c r="AN116" s="104">
        <v>9</v>
      </c>
      <c r="AQ116" s="228"/>
    </row>
    <row r="117" spans="1:43" ht="15.75" x14ac:dyDescent="0.25">
      <c r="A117" s="33">
        <v>2113</v>
      </c>
      <c r="B117" s="9" t="s">
        <v>327</v>
      </c>
      <c r="C117" s="4" t="s">
        <v>328</v>
      </c>
      <c r="D117" s="25" t="s">
        <v>26</v>
      </c>
      <c r="E117" s="22" t="s">
        <v>382</v>
      </c>
      <c r="F117" s="87" t="s">
        <v>384</v>
      </c>
      <c r="G117" s="10">
        <v>177700</v>
      </c>
      <c r="H117" s="20">
        <v>4.0794306703397609</v>
      </c>
      <c r="I117" s="20">
        <v>0.7353967360720316</v>
      </c>
      <c r="J117" s="20">
        <v>1.2256612267867193</v>
      </c>
      <c r="K117" s="20">
        <v>2.4513224535734386</v>
      </c>
      <c r="L117" s="17" t="s">
        <v>374</v>
      </c>
      <c r="M117" s="87" t="s">
        <v>27</v>
      </c>
      <c r="N117" s="25" t="s">
        <v>26</v>
      </c>
      <c r="O117" s="25" t="s">
        <v>26</v>
      </c>
      <c r="P117" s="25" t="s">
        <v>26</v>
      </c>
      <c r="Q117" s="25" t="s">
        <v>26</v>
      </c>
      <c r="R117" s="25" t="s">
        <v>26</v>
      </c>
      <c r="S117" s="25" t="s">
        <v>26</v>
      </c>
      <c r="T117" s="25" t="s">
        <v>26</v>
      </c>
      <c r="U117" s="26"/>
      <c r="V117" s="87" t="s">
        <v>28</v>
      </c>
      <c r="W117" s="87" t="s">
        <v>29</v>
      </c>
      <c r="X117" s="87" t="s">
        <v>30</v>
      </c>
      <c r="Y117" s="87" t="s">
        <v>31</v>
      </c>
      <c r="Z117" s="87" t="s">
        <v>32</v>
      </c>
      <c r="AA117" s="87" t="s">
        <v>33</v>
      </c>
      <c r="AB117" s="7" t="s">
        <v>85</v>
      </c>
      <c r="AC117" s="7" t="s">
        <v>34</v>
      </c>
      <c r="AD117" s="27">
        <v>5</v>
      </c>
      <c r="AE117" s="6" t="s">
        <v>396</v>
      </c>
      <c r="AF117" s="7" t="s">
        <v>36</v>
      </c>
      <c r="AG117" s="7" t="s">
        <v>40</v>
      </c>
      <c r="AH117" s="7" t="s">
        <v>35</v>
      </c>
      <c r="AI117" s="27">
        <v>5</v>
      </c>
      <c r="AJ117" s="87" t="s">
        <v>170</v>
      </c>
      <c r="AK117" s="87" t="s">
        <v>170</v>
      </c>
      <c r="AL117" s="87" t="s">
        <v>170</v>
      </c>
      <c r="AM117" s="87" t="s">
        <v>36</v>
      </c>
      <c r="AN117" s="104">
        <v>177.5</v>
      </c>
      <c r="AQ117" s="228"/>
    </row>
    <row r="118" spans="1:43" ht="15.75" x14ac:dyDescent="0.25">
      <c r="A118" s="33">
        <v>2114</v>
      </c>
      <c r="B118" s="9" t="s">
        <v>329</v>
      </c>
      <c r="C118" s="16" t="s">
        <v>330</v>
      </c>
      <c r="D118" s="25" t="s">
        <v>26</v>
      </c>
      <c r="E118" s="22" t="s">
        <v>382</v>
      </c>
      <c r="F118" s="87" t="s">
        <v>384</v>
      </c>
      <c r="G118" s="10">
        <v>200000</v>
      </c>
      <c r="H118" s="21">
        <v>4.5913682277318637</v>
      </c>
      <c r="I118" s="21">
        <v>0.65340000000000009</v>
      </c>
      <c r="J118" s="21">
        <v>1.0890000000000002</v>
      </c>
      <c r="K118" s="21">
        <v>2.1780000000000004</v>
      </c>
      <c r="L118" s="17" t="s">
        <v>374</v>
      </c>
      <c r="M118" s="87" t="s">
        <v>27</v>
      </c>
      <c r="N118" s="25" t="s">
        <v>26</v>
      </c>
      <c r="O118" s="25" t="s">
        <v>26</v>
      </c>
      <c r="P118" s="25" t="s">
        <v>26</v>
      </c>
      <c r="Q118" s="25" t="s">
        <v>26</v>
      </c>
      <c r="R118" s="25" t="s">
        <v>26</v>
      </c>
      <c r="S118" s="26"/>
      <c r="T118" s="26"/>
      <c r="U118" s="26"/>
      <c r="V118" s="87" t="s">
        <v>28</v>
      </c>
      <c r="W118" s="87" t="s">
        <v>29</v>
      </c>
      <c r="X118" s="87" t="s">
        <v>30</v>
      </c>
      <c r="Y118" s="87" t="s">
        <v>31</v>
      </c>
      <c r="Z118" s="87" t="s">
        <v>32</v>
      </c>
      <c r="AA118" s="87" t="s">
        <v>33</v>
      </c>
      <c r="AB118" s="7" t="s">
        <v>85</v>
      </c>
      <c r="AC118" s="7" t="s">
        <v>62</v>
      </c>
      <c r="AD118" s="27">
        <v>6</v>
      </c>
      <c r="AE118" s="6" t="s">
        <v>396</v>
      </c>
      <c r="AF118" s="7" t="s">
        <v>36</v>
      </c>
      <c r="AG118" s="7" t="s">
        <v>40</v>
      </c>
      <c r="AH118" s="7" t="s">
        <v>35</v>
      </c>
      <c r="AI118" s="27">
        <v>4</v>
      </c>
      <c r="AJ118" s="87" t="s">
        <v>170</v>
      </c>
      <c r="AK118" s="87" t="s">
        <v>170</v>
      </c>
      <c r="AL118" s="87" t="s">
        <v>170</v>
      </c>
      <c r="AM118" s="87" t="s">
        <v>176</v>
      </c>
      <c r="AN118" s="104">
        <v>280</v>
      </c>
      <c r="AQ118" s="226"/>
    </row>
    <row r="119" spans="1:43" ht="22.5" x14ac:dyDescent="0.25">
      <c r="A119" s="33">
        <v>2115</v>
      </c>
      <c r="B119" s="9" t="s">
        <v>331</v>
      </c>
      <c r="C119" s="16" t="s">
        <v>332</v>
      </c>
      <c r="D119" s="25" t="s">
        <v>26</v>
      </c>
      <c r="E119" s="22" t="s">
        <v>382</v>
      </c>
      <c r="F119" s="87" t="s">
        <v>384</v>
      </c>
      <c r="G119" s="10">
        <v>20800</v>
      </c>
      <c r="H119" s="21">
        <v>0.47750229568411384</v>
      </c>
      <c r="I119" s="21">
        <v>6.282692307692308</v>
      </c>
      <c r="J119" s="21">
        <v>10.471153846153847</v>
      </c>
      <c r="K119" s="21">
        <v>20.942307692307693</v>
      </c>
      <c r="L119" s="17" t="s">
        <v>374</v>
      </c>
      <c r="M119" s="87" t="s">
        <v>27</v>
      </c>
      <c r="N119" s="25" t="s">
        <v>26</v>
      </c>
      <c r="O119" s="25" t="s">
        <v>26</v>
      </c>
      <c r="P119" s="25" t="s">
        <v>26</v>
      </c>
      <c r="Q119" s="26"/>
      <c r="R119" s="26"/>
      <c r="S119" s="25" t="s">
        <v>26</v>
      </c>
      <c r="T119" s="25" t="s">
        <v>26</v>
      </c>
      <c r="U119" s="26"/>
      <c r="V119" s="87" t="s">
        <v>28</v>
      </c>
      <c r="W119" s="87" t="s">
        <v>29</v>
      </c>
      <c r="X119" s="87" t="s">
        <v>30</v>
      </c>
      <c r="Y119" s="87" t="s">
        <v>31</v>
      </c>
      <c r="Z119" s="87" t="s">
        <v>32</v>
      </c>
      <c r="AA119" s="87" t="s">
        <v>33</v>
      </c>
      <c r="AB119" s="7" t="s">
        <v>122</v>
      </c>
      <c r="AC119" s="7" t="s">
        <v>50</v>
      </c>
      <c r="AD119" s="27">
        <v>5</v>
      </c>
      <c r="AE119" s="6" t="s">
        <v>397</v>
      </c>
      <c r="AF119" s="7" t="s">
        <v>40</v>
      </c>
      <c r="AG119" s="7" t="s">
        <v>35</v>
      </c>
      <c r="AH119" s="7" t="s">
        <v>35</v>
      </c>
      <c r="AI119" s="27">
        <v>4.5</v>
      </c>
      <c r="AJ119" s="87" t="s">
        <v>170</v>
      </c>
      <c r="AK119" s="87" t="s">
        <v>170</v>
      </c>
      <c r="AL119" s="87" t="s">
        <v>170</v>
      </c>
      <c r="AM119" s="87" t="s">
        <v>36</v>
      </c>
      <c r="AN119" s="104">
        <v>222</v>
      </c>
      <c r="AQ119" s="228"/>
    </row>
    <row r="120" spans="1:43" ht="15.75" x14ac:dyDescent="0.25">
      <c r="A120" s="33">
        <v>2116</v>
      </c>
      <c r="B120" s="9" t="s">
        <v>333</v>
      </c>
      <c r="C120" s="16" t="s">
        <v>334</v>
      </c>
      <c r="D120" s="25" t="s">
        <v>26</v>
      </c>
      <c r="E120" s="22" t="s">
        <v>383</v>
      </c>
      <c r="F120" s="87" t="s">
        <v>384</v>
      </c>
      <c r="G120" s="10">
        <v>126111</v>
      </c>
      <c r="H120" s="21">
        <v>2.8951101928374654</v>
      </c>
      <c r="I120" s="21">
        <v>1.0362299878678307</v>
      </c>
      <c r="J120" s="21">
        <v>1.7270499797797179</v>
      </c>
      <c r="K120" s="21">
        <v>3.4540999595594357</v>
      </c>
      <c r="L120" s="17" t="s">
        <v>374</v>
      </c>
      <c r="M120" s="87" t="s">
        <v>27</v>
      </c>
      <c r="N120" s="25" t="s">
        <v>26</v>
      </c>
      <c r="O120" s="25" t="s">
        <v>26</v>
      </c>
      <c r="P120" s="25" t="s">
        <v>26</v>
      </c>
      <c r="Q120" s="26"/>
      <c r="R120" s="25" t="s">
        <v>26</v>
      </c>
      <c r="S120" s="25" t="s">
        <v>26</v>
      </c>
      <c r="T120" s="25" t="s">
        <v>26</v>
      </c>
      <c r="U120" s="26"/>
      <c r="V120" s="87" t="s">
        <v>28</v>
      </c>
      <c r="W120" s="87" t="s">
        <v>29</v>
      </c>
      <c r="X120" s="87" t="s">
        <v>30</v>
      </c>
      <c r="Y120" s="87" t="s">
        <v>31</v>
      </c>
      <c r="Z120" s="87" t="s">
        <v>32</v>
      </c>
      <c r="AA120" s="87" t="s">
        <v>33</v>
      </c>
      <c r="AB120" s="7" t="s">
        <v>213</v>
      </c>
      <c r="AC120" s="7" t="s">
        <v>167</v>
      </c>
      <c r="AD120" s="27">
        <v>4</v>
      </c>
      <c r="AE120" s="6" t="s">
        <v>396</v>
      </c>
      <c r="AF120" s="7" t="s">
        <v>35</v>
      </c>
      <c r="AG120" s="7" t="s">
        <v>35</v>
      </c>
      <c r="AH120" s="7" t="s">
        <v>35</v>
      </c>
      <c r="AI120" s="27">
        <v>4</v>
      </c>
      <c r="AJ120" s="87" t="s">
        <v>52</v>
      </c>
      <c r="AK120" s="87" t="s">
        <v>52</v>
      </c>
      <c r="AL120" s="87" t="s">
        <v>170</v>
      </c>
      <c r="AM120" s="87" t="s">
        <v>44</v>
      </c>
      <c r="AN120" s="104">
        <v>26</v>
      </c>
      <c r="AQ120" s="226"/>
    </row>
    <row r="121" spans="1:43" ht="15.75" x14ac:dyDescent="0.25">
      <c r="A121" s="33">
        <v>2117</v>
      </c>
      <c r="B121" s="9" t="s">
        <v>335</v>
      </c>
      <c r="C121" s="16" t="s">
        <v>336</v>
      </c>
      <c r="D121" s="25" t="s">
        <v>26</v>
      </c>
      <c r="E121" s="22" t="s">
        <v>382</v>
      </c>
      <c r="F121" s="87" t="s">
        <v>384</v>
      </c>
      <c r="G121" s="10">
        <v>1464516</v>
      </c>
      <c r="H121" s="21">
        <v>33.620661157024792</v>
      </c>
      <c r="I121" s="21">
        <v>8.9230844866153736E-2</v>
      </c>
      <c r="J121" s="21">
        <v>0.14871807477692289</v>
      </c>
      <c r="K121" s="21">
        <v>0.29743614955384579</v>
      </c>
      <c r="L121" s="17" t="s">
        <v>374</v>
      </c>
      <c r="M121" s="87" t="s">
        <v>27</v>
      </c>
      <c r="N121" s="25" t="s">
        <v>26</v>
      </c>
      <c r="O121" s="25" t="s">
        <v>26</v>
      </c>
      <c r="P121" s="25" t="s">
        <v>26</v>
      </c>
      <c r="Q121" s="26"/>
      <c r="R121" s="25" t="s">
        <v>26</v>
      </c>
      <c r="S121" s="25" t="s">
        <v>26</v>
      </c>
      <c r="T121" s="25" t="s">
        <v>26</v>
      </c>
      <c r="U121" s="26"/>
      <c r="V121" s="87" t="s">
        <v>28</v>
      </c>
      <c r="W121" s="87" t="s">
        <v>29</v>
      </c>
      <c r="X121" s="87" t="s">
        <v>30</v>
      </c>
      <c r="Y121" s="87" t="s">
        <v>31</v>
      </c>
      <c r="Z121" s="87" t="s">
        <v>32</v>
      </c>
      <c r="AA121" s="87" t="s">
        <v>33</v>
      </c>
      <c r="AB121" s="7" t="s">
        <v>122</v>
      </c>
      <c r="AC121" s="7" t="s">
        <v>190</v>
      </c>
      <c r="AD121" s="27">
        <v>5</v>
      </c>
      <c r="AE121" s="6" t="s">
        <v>396</v>
      </c>
      <c r="AF121" s="7" t="s">
        <v>44</v>
      </c>
      <c r="AG121" s="7" t="s">
        <v>44</v>
      </c>
      <c r="AH121" s="7" t="s">
        <v>44</v>
      </c>
      <c r="AI121" s="27">
        <v>4</v>
      </c>
      <c r="AJ121" s="87" t="s">
        <v>170</v>
      </c>
      <c r="AK121" s="87" t="s">
        <v>170</v>
      </c>
      <c r="AL121" s="87" t="s">
        <v>170</v>
      </c>
      <c r="AM121" s="87" t="s">
        <v>36</v>
      </c>
      <c r="AN121" s="104">
        <v>200</v>
      </c>
      <c r="AQ121" s="226"/>
    </row>
    <row r="122" spans="1:43" ht="22.5" x14ac:dyDescent="0.25">
      <c r="A122" s="33">
        <v>2118</v>
      </c>
      <c r="B122" s="9" t="s">
        <v>337</v>
      </c>
      <c r="C122" s="16" t="s">
        <v>338</v>
      </c>
      <c r="D122" s="25" t="s">
        <v>26</v>
      </c>
      <c r="E122" s="22" t="s">
        <v>382</v>
      </c>
      <c r="F122" s="87" t="s">
        <v>384</v>
      </c>
      <c r="G122" s="10">
        <v>1750000</v>
      </c>
      <c r="H122" s="21">
        <v>40.174471992653814</v>
      </c>
      <c r="I122" s="21">
        <v>7.4674285714285707E-2</v>
      </c>
      <c r="J122" s="21">
        <v>0.12445714285714285</v>
      </c>
      <c r="K122" s="21">
        <v>0.2489142857142857</v>
      </c>
      <c r="L122" s="17" t="s">
        <v>374</v>
      </c>
      <c r="M122" s="87" t="s">
        <v>27</v>
      </c>
      <c r="N122" s="25" t="s">
        <v>26</v>
      </c>
      <c r="O122" s="25" t="s">
        <v>26</v>
      </c>
      <c r="P122" s="25" t="s">
        <v>26</v>
      </c>
      <c r="Q122" s="26"/>
      <c r="R122" s="26"/>
      <c r="S122" s="25" t="s">
        <v>26</v>
      </c>
      <c r="T122" s="25" t="s">
        <v>26</v>
      </c>
      <c r="U122" s="26"/>
      <c r="V122" s="87" t="s">
        <v>28</v>
      </c>
      <c r="W122" s="87" t="s">
        <v>29</v>
      </c>
      <c r="X122" s="87" t="s">
        <v>30</v>
      </c>
      <c r="Y122" s="87" t="s">
        <v>31</v>
      </c>
      <c r="Z122" s="87" t="s">
        <v>32</v>
      </c>
      <c r="AA122" s="87" t="s">
        <v>33</v>
      </c>
      <c r="AB122" s="7" t="s">
        <v>118</v>
      </c>
      <c r="AC122" s="7" t="s">
        <v>167</v>
      </c>
      <c r="AD122" s="27">
        <v>1</v>
      </c>
      <c r="AE122" s="6" t="s">
        <v>397</v>
      </c>
      <c r="AF122" s="7" t="s">
        <v>40</v>
      </c>
      <c r="AG122" s="7" t="s">
        <v>35</v>
      </c>
      <c r="AH122" s="7" t="s">
        <v>44</v>
      </c>
      <c r="AI122" s="27">
        <v>4</v>
      </c>
      <c r="AJ122" s="87" t="s">
        <v>170</v>
      </c>
      <c r="AK122" s="87" t="s">
        <v>170</v>
      </c>
      <c r="AL122" s="87" t="s">
        <v>170</v>
      </c>
      <c r="AM122" s="87" t="s">
        <v>248</v>
      </c>
      <c r="AN122" s="104">
        <v>450</v>
      </c>
      <c r="AQ122" s="226"/>
    </row>
    <row r="123" spans="1:43" ht="22.5" x14ac:dyDescent="0.25">
      <c r="A123" s="33">
        <v>2119</v>
      </c>
      <c r="B123" s="9" t="s">
        <v>339</v>
      </c>
      <c r="C123" s="16" t="s">
        <v>340</v>
      </c>
      <c r="D123" s="25" t="s">
        <v>26</v>
      </c>
      <c r="E123" s="22" t="s">
        <v>382</v>
      </c>
      <c r="F123" s="87" t="s">
        <v>384</v>
      </c>
      <c r="G123" s="10">
        <v>1750000</v>
      </c>
      <c r="H123" s="21">
        <v>40.174471992653814</v>
      </c>
      <c r="I123" s="21">
        <v>7.4674285714285707E-2</v>
      </c>
      <c r="J123" s="21">
        <v>0.12445714285714285</v>
      </c>
      <c r="K123" s="21">
        <v>0.2489142857142857</v>
      </c>
      <c r="L123" s="17" t="s">
        <v>374</v>
      </c>
      <c r="M123" s="87" t="s">
        <v>27</v>
      </c>
      <c r="N123" s="25" t="s">
        <v>26</v>
      </c>
      <c r="O123" s="25" t="s">
        <v>26</v>
      </c>
      <c r="P123" s="25" t="s">
        <v>26</v>
      </c>
      <c r="Q123" s="26"/>
      <c r="R123" s="26"/>
      <c r="S123" s="25" t="s">
        <v>26</v>
      </c>
      <c r="T123" s="25" t="s">
        <v>26</v>
      </c>
      <c r="U123" s="26"/>
      <c r="V123" s="87" t="s">
        <v>28</v>
      </c>
      <c r="W123" s="87" t="s">
        <v>29</v>
      </c>
      <c r="X123" s="87" t="s">
        <v>30</v>
      </c>
      <c r="Y123" s="87" t="s">
        <v>31</v>
      </c>
      <c r="Z123" s="87" t="s">
        <v>32</v>
      </c>
      <c r="AA123" s="87" t="s">
        <v>33</v>
      </c>
      <c r="AB123" s="7" t="s">
        <v>118</v>
      </c>
      <c r="AC123" s="7" t="s">
        <v>167</v>
      </c>
      <c r="AD123" s="27">
        <v>1</v>
      </c>
      <c r="AE123" s="6" t="s">
        <v>397</v>
      </c>
      <c r="AF123" s="7" t="s">
        <v>40</v>
      </c>
      <c r="AG123" s="7" t="s">
        <v>35</v>
      </c>
      <c r="AH123" s="7" t="s">
        <v>44</v>
      </c>
      <c r="AI123" s="27">
        <v>4</v>
      </c>
      <c r="AJ123" s="87" t="s">
        <v>170</v>
      </c>
      <c r="AK123" s="87" t="s">
        <v>170</v>
      </c>
      <c r="AL123" s="87" t="s">
        <v>170</v>
      </c>
      <c r="AM123" s="87" t="s">
        <v>248</v>
      </c>
      <c r="AN123" s="104">
        <v>400</v>
      </c>
      <c r="AQ123" s="227"/>
    </row>
    <row r="124" spans="1:43" ht="22.5" x14ac:dyDescent="0.25">
      <c r="A124" s="33">
        <v>2120</v>
      </c>
      <c r="B124" s="9" t="s">
        <v>341</v>
      </c>
      <c r="C124" s="16" t="s">
        <v>342</v>
      </c>
      <c r="D124" s="25" t="s">
        <v>26</v>
      </c>
      <c r="E124" s="22" t="s">
        <v>382</v>
      </c>
      <c r="F124" s="87" t="s">
        <v>384</v>
      </c>
      <c r="G124" s="10">
        <v>3000000</v>
      </c>
      <c r="H124" s="21">
        <v>68.870523415977956</v>
      </c>
      <c r="I124" s="21">
        <v>4.3560000000000001E-2</v>
      </c>
      <c r="J124" s="21">
        <v>7.2600000000000012E-2</v>
      </c>
      <c r="K124" s="21">
        <v>0.14520000000000002</v>
      </c>
      <c r="L124" s="17" t="s">
        <v>374</v>
      </c>
      <c r="M124" s="87" t="s">
        <v>27</v>
      </c>
      <c r="N124" s="25" t="s">
        <v>26</v>
      </c>
      <c r="O124" s="25" t="s">
        <v>26</v>
      </c>
      <c r="P124" s="25" t="s">
        <v>26</v>
      </c>
      <c r="Q124" s="26"/>
      <c r="R124" s="25" t="s">
        <v>26</v>
      </c>
      <c r="S124" s="25" t="s">
        <v>26</v>
      </c>
      <c r="T124" s="25" t="s">
        <v>26</v>
      </c>
      <c r="U124" s="26"/>
      <c r="V124" s="87" t="s">
        <v>28</v>
      </c>
      <c r="W124" s="87" t="s">
        <v>29</v>
      </c>
      <c r="X124" s="87" t="s">
        <v>30</v>
      </c>
      <c r="Y124" s="87" t="s">
        <v>31</v>
      </c>
      <c r="Z124" s="87" t="s">
        <v>32</v>
      </c>
      <c r="AA124" s="87" t="s">
        <v>33</v>
      </c>
      <c r="AB124" s="7" t="s">
        <v>122</v>
      </c>
      <c r="AC124" s="7" t="s">
        <v>50</v>
      </c>
      <c r="AD124" s="27">
        <v>3</v>
      </c>
      <c r="AE124" s="6" t="s">
        <v>399</v>
      </c>
      <c r="AF124" s="7" t="s">
        <v>35</v>
      </c>
      <c r="AG124" s="7" t="s">
        <v>44</v>
      </c>
      <c r="AH124" s="7" t="s">
        <v>35</v>
      </c>
      <c r="AI124" s="27">
        <v>4.5999999999999996</v>
      </c>
      <c r="AJ124" s="87" t="s">
        <v>170</v>
      </c>
      <c r="AK124" s="87" t="s">
        <v>170</v>
      </c>
      <c r="AL124" s="87" t="s">
        <v>170</v>
      </c>
      <c r="AM124" s="87" t="s">
        <v>176</v>
      </c>
      <c r="AN124" s="104">
        <v>210</v>
      </c>
      <c r="AQ124" s="226"/>
    </row>
    <row r="125" spans="1:43" ht="15.75" x14ac:dyDescent="0.25">
      <c r="A125" s="33">
        <v>2121</v>
      </c>
      <c r="B125" s="9" t="s">
        <v>343</v>
      </c>
      <c r="C125" s="16" t="s">
        <v>344</v>
      </c>
      <c r="D125" s="25" t="s">
        <v>26</v>
      </c>
      <c r="E125" s="22" t="s">
        <v>382</v>
      </c>
      <c r="F125" s="87" t="s">
        <v>384</v>
      </c>
      <c r="G125" s="10">
        <v>196360</v>
      </c>
      <c r="H125" s="21">
        <v>4.5078053259871442</v>
      </c>
      <c r="I125" s="21">
        <v>0.66551232430230189</v>
      </c>
      <c r="J125" s="21">
        <v>1.1091872071705031</v>
      </c>
      <c r="K125" s="21">
        <v>2.2183744143410062</v>
      </c>
      <c r="L125" s="17" t="s">
        <v>374</v>
      </c>
      <c r="M125" s="87" t="s">
        <v>27</v>
      </c>
      <c r="N125" s="25" t="s">
        <v>26</v>
      </c>
      <c r="O125" s="25" t="s">
        <v>26</v>
      </c>
      <c r="P125" s="25" t="s">
        <v>26</v>
      </c>
      <c r="Q125" s="26"/>
      <c r="R125" s="26"/>
      <c r="S125" s="25" t="s">
        <v>26</v>
      </c>
      <c r="T125" s="25" t="s">
        <v>26</v>
      </c>
      <c r="U125" s="26"/>
      <c r="V125" s="87" t="s">
        <v>28</v>
      </c>
      <c r="W125" s="87" t="s">
        <v>29</v>
      </c>
      <c r="X125" s="87" t="s">
        <v>30</v>
      </c>
      <c r="Y125" s="87" t="s">
        <v>31</v>
      </c>
      <c r="Z125" s="87" t="s">
        <v>32</v>
      </c>
      <c r="AA125" s="87" t="s">
        <v>33</v>
      </c>
      <c r="AB125" s="7" t="s">
        <v>122</v>
      </c>
      <c r="AC125" s="7" t="s">
        <v>34</v>
      </c>
      <c r="AD125" s="27">
        <v>5</v>
      </c>
      <c r="AE125" s="6" t="s">
        <v>397</v>
      </c>
      <c r="AF125" s="7" t="s">
        <v>40</v>
      </c>
      <c r="AG125" s="7" t="s">
        <v>35</v>
      </c>
      <c r="AH125" s="7" t="s">
        <v>44</v>
      </c>
      <c r="AI125" s="27">
        <v>4</v>
      </c>
      <c r="AJ125" s="87" t="s">
        <v>170</v>
      </c>
      <c r="AK125" s="87" t="s">
        <v>170</v>
      </c>
      <c r="AL125" s="87" t="s">
        <v>170</v>
      </c>
      <c r="AM125" s="87" t="s">
        <v>36</v>
      </c>
      <c r="AN125" s="104">
        <v>75</v>
      </c>
      <c r="AQ125" s="226"/>
    </row>
    <row r="126" spans="1:43" ht="15.75" x14ac:dyDescent="0.25">
      <c r="A126" s="33">
        <v>2122</v>
      </c>
      <c r="B126" s="9" t="s">
        <v>345</v>
      </c>
      <c r="C126" s="16" t="s">
        <v>346</v>
      </c>
      <c r="D126" s="25" t="s">
        <v>26</v>
      </c>
      <c r="E126" s="22" t="s">
        <v>382</v>
      </c>
      <c r="F126" s="87" t="s">
        <v>384</v>
      </c>
      <c r="G126" s="10">
        <v>504000</v>
      </c>
      <c r="H126" s="21">
        <v>11.570247933884298</v>
      </c>
      <c r="I126" s="21">
        <v>0.25928571428571429</v>
      </c>
      <c r="J126" s="21">
        <v>0.43214285714285711</v>
      </c>
      <c r="K126" s="21">
        <v>0.86428571428571421</v>
      </c>
      <c r="L126" s="17" t="s">
        <v>374</v>
      </c>
      <c r="M126" s="87" t="s">
        <v>27</v>
      </c>
      <c r="N126" s="25" t="s">
        <v>26</v>
      </c>
      <c r="O126" s="25" t="s">
        <v>26</v>
      </c>
      <c r="P126" s="25" t="s">
        <v>26</v>
      </c>
      <c r="Q126" s="25" t="s">
        <v>26</v>
      </c>
      <c r="R126" s="25" t="s">
        <v>26</v>
      </c>
      <c r="S126" s="25" t="s">
        <v>26</v>
      </c>
      <c r="T126" s="25" t="s">
        <v>26</v>
      </c>
      <c r="U126" s="26"/>
      <c r="V126" s="87" t="s">
        <v>28</v>
      </c>
      <c r="W126" s="87" t="s">
        <v>29</v>
      </c>
      <c r="X126" s="87" t="s">
        <v>30</v>
      </c>
      <c r="Y126" s="87" t="s">
        <v>31</v>
      </c>
      <c r="Z126" s="87" t="s">
        <v>32</v>
      </c>
      <c r="AA126" s="87" t="s">
        <v>33</v>
      </c>
      <c r="AB126" s="7" t="s">
        <v>122</v>
      </c>
      <c r="AC126" s="7" t="s">
        <v>34</v>
      </c>
      <c r="AD126" s="27">
        <v>6</v>
      </c>
      <c r="AE126" s="6" t="s">
        <v>397</v>
      </c>
      <c r="AF126" s="7" t="s">
        <v>36</v>
      </c>
      <c r="AG126" s="7" t="s">
        <v>35</v>
      </c>
      <c r="AH126" s="7" t="s">
        <v>44</v>
      </c>
      <c r="AI126" s="27">
        <v>4</v>
      </c>
      <c r="AJ126" s="87" t="s">
        <v>170</v>
      </c>
      <c r="AK126" s="87" t="s">
        <v>170</v>
      </c>
      <c r="AL126" s="87" t="s">
        <v>170</v>
      </c>
      <c r="AM126" s="87" t="s">
        <v>36</v>
      </c>
      <c r="AN126" s="104">
        <v>137.5</v>
      </c>
      <c r="AQ126" s="226"/>
    </row>
    <row r="127" spans="1:43" ht="15.75" x14ac:dyDescent="0.25">
      <c r="A127" s="33">
        <v>2123</v>
      </c>
      <c r="B127" s="9" t="s">
        <v>347</v>
      </c>
      <c r="C127" s="16" t="s">
        <v>348</v>
      </c>
      <c r="D127" s="25" t="s">
        <v>26</v>
      </c>
      <c r="E127" s="22" t="s">
        <v>382</v>
      </c>
      <c r="F127" s="87" t="s">
        <v>384</v>
      </c>
      <c r="G127" s="10">
        <v>126000</v>
      </c>
      <c r="H127" s="21">
        <v>2.8925619834710745</v>
      </c>
      <c r="I127" s="21">
        <v>1.0371428571428571</v>
      </c>
      <c r="J127" s="21">
        <v>1.7285714285714284</v>
      </c>
      <c r="K127" s="21">
        <v>3.4571428571428569</v>
      </c>
      <c r="L127" s="17" t="s">
        <v>374</v>
      </c>
      <c r="M127" s="87" t="s">
        <v>27</v>
      </c>
      <c r="N127" s="25" t="s">
        <v>26</v>
      </c>
      <c r="O127" s="25" t="s">
        <v>26</v>
      </c>
      <c r="P127" s="25" t="s">
        <v>26</v>
      </c>
      <c r="Q127" s="26"/>
      <c r="R127" s="26"/>
      <c r="S127" s="25" t="s">
        <v>26</v>
      </c>
      <c r="T127" s="25" t="s">
        <v>26</v>
      </c>
      <c r="U127" s="26"/>
      <c r="V127" s="87" t="s">
        <v>28</v>
      </c>
      <c r="W127" s="87" t="s">
        <v>29</v>
      </c>
      <c r="X127" s="87" t="s">
        <v>30</v>
      </c>
      <c r="Y127" s="87" t="s">
        <v>31</v>
      </c>
      <c r="Z127" s="87" t="s">
        <v>32</v>
      </c>
      <c r="AA127" s="87" t="s">
        <v>33</v>
      </c>
      <c r="AB127" s="7" t="s">
        <v>122</v>
      </c>
      <c r="AC127" s="7" t="s">
        <v>34</v>
      </c>
      <c r="AD127" s="27">
        <v>4</v>
      </c>
      <c r="AE127" s="6" t="s">
        <v>397</v>
      </c>
      <c r="AF127" s="7" t="s">
        <v>40</v>
      </c>
      <c r="AG127" s="7" t="s">
        <v>35</v>
      </c>
      <c r="AH127" s="7" t="s">
        <v>44</v>
      </c>
      <c r="AI127" s="27">
        <v>4</v>
      </c>
      <c r="AJ127" s="87" t="s">
        <v>170</v>
      </c>
      <c r="AK127" s="87" t="s">
        <v>170</v>
      </c>
      <c r="AL127" s="87" t="s">
        <v>170</v>
      </c>
      <c r="AM127" s="87" t="s">
        <v>44</v>
      </c>
      <c r="AN127" s="104">
        <v>100</v>
      </c>
      <c r="AQ127" s="226"/>
    </row>
    <row r="128" spans="1:43" ht="15.75" x14ac:dyDescent="0.25">
      <c r="A128" s="33">
        <v>2124</v>
      </c>
      <c r="B128" s="9" t="s">
        <v>349</v>
      </c>
      <c r="C128" s="16" t="s">
        <v>350</v>
      </c>
      <c r="D128" s="25" t="s">
        <v>26</v>
      </c>
      <c r="E128" s="22" t="s">
        <v>382</v>
      </c>
      <c r="F128" s="87" t="s">
        <v>384</v>
      </c>
      <c r="G128" s="10">
        <v>504000</v>
      </c>
      <c r="H128" s="21">
        <v>11.570247933884298</v>
      </c>
      <c r="I128" s="21">
        <v>0.25928571428571429</v>
      </c>
      <c r="J128" s="21">
        <v>0.43214285714285711</v>
      </c>
      <c r="K128" s="21">
        <v>0.86428571428571421</v>
      </c>
      <c r="L128" s="17" t="s">
        <v>374</v>
      </c>
      <c r="M128" s="87" t="s">
        <v>27</v>
      </c>
      <c r="N128" s="25" t="s">
        <v>26</v>
      </c>
      <c r="O128" s="25" t="s">
        <v>26</v>
      </c>
      <c r="P128" s="25" t="s">
        <v>26</v>
      </c>
      <c r="Q128" s="26"/>
      <c r="R128" s="25" t="s">
        <v>26</v>
      </c>
      <c r="S128" s="25" t="s">
        <v>26</v>
      </c>
      <c r="T128" s="25" t="s">
        <v>26</v>
      </c>
      <c r="U128" s="26"/>
      <c r="V128" s="87" t="s">
        <v>28</v>
      </c>
      <c r="W128" s="87" t="s">
        <v>29</v>
      </c>
      <c r="X128" s="87" t="s">
        <v>30</v>
      </c>
      <c r="Y128" s="87" t="s">
        <v>31</v>
      </c>
      <c r="Z128" s="87" t="s">
        <v>32</v>
      </c>
      <c r="AA128" s="87" t="s">
        <v>33</v>
      </c>
      <c r="AB128" s="7" t="s">
        <v>122</v>
      </c>
      <c r="AC128" s="7" t="s">
        <v>190</v>
      </c>
      <c r="AD128" s="27">
        <v>5</v>
      </c>
      <c r="AE128" s="6" t="s">
        <v>397</v>
      </c>
      <c r="AF128" s="7" t="s">
        <v>35</v>
      </c>
      <c r="AG128" s="7" t="s">
        <v>44</v>
      </c>
      <c r="AH128" s="7" t="s">
        <v>44</v>
      </c>
      <c r="AI128" s="27">
        <v>4</v>
      </c>
      <c r="AJ128" s="87" t="s">
        <v>170</v>
      </c>
      <c r="AK128" s="87" t="s">
        <v>170</v>
      </c>
      <c r="AL128" s="87" t="s">
        <v>170</v>
      </c>
      <c r="AM128" s="87" t="s">
        <v>36</v>
      </c>
      <c r="AN128" s="104" t="s">
        <v>823</v>
      </c>
      <c r="AQ128" s="230"/>
    </row>
    <row r="129" spans="1:43" ht="22.5" x14ac:dyDescent="0.25">
      <c r="A129" s="33">
        <v>2125</v>
      </c>
      <c r="B129" s="9" t="s">
        <v>351</v>
      </c>
      <c r="C129" s="16" t="s">
        <v>352</v>
      </c>
      <c r="D129" s="25" t="s">
        <v>26</v>
      </c>
      <c r="E129" s="22" t="s">
        <v>382</v>
      </c>
      <c r="F129" s="87" t="s">
        <v>384</v>
      </c>
      <c r="G129" s="10">
        <v>225000</v>
      </c>
      <c r="H129" s="21">
        <v>5.1652892561983474</v>
      </c>
      <c r="I129" s="21">
        <v>0.58079999999999998</v>
      </c>
      <c r="J129" s="21">
        <v>0.96799999999999997</v>
      </c>
      <c r="K129" s="21">
        <v>1.9359999999999999</v>
      </c>
      <c r="L129" s="17" t="s">
        <v>374</v>
      </c>
      <c r="M129" s="87" t="s">
        <v>27</v>
      </c>
      <c r="N129" s="25" t="s">
        <v>26</v>
      </c>
      <c r="O129" s="25" t="s">
        <v>26</v>
      </c>
      <c r="P129" s="25" t="s">
        <v>26</v>
      </c>
      <c r="Q129" s="26"/>
      <c r="R129" s="26"/>
      <c r="S129" s="25" t="s">
        <v>26</v>
      </c>
      <c r="T129" s="25" t="s">
        <v>26</v>
      </c>
      <c r="U129" s="26"/>
      <c r="V129" s="87" t="s">
        <v>28</v>
      </c>
      <c r="W129" s="87" t="s">
        <v>29</v>
      </c>
      <c r="X129" s="87" t="s">
        <v>30</v>
      </c>
      <c r="Y129" s="87" t="s">
        <v>31</v>
      </c>
      <c r="Z129" s="87" t="s">
        <v>32</v>
      </c>
      <c r="AA129" s="87" t="s">
        <v>33</v>
      </c>
      <c r="AB129" s="7" t="s">
        <v>122</v>
      </c>
      <c r="AC129" s="7" t="s">
        <v>50</v>
      </c>
      <c r="AD129" s="27">
        <v>6</v>
      </c>
      <c r="AE129" s="6" t="s">
        <v>397</v>
      </c>
      <c r="AF129" s="7" t="s">
        <v>44</v>
      </c>
      <c r="AG129" s="7" t="s">
        <v>35</v>
      </c>
      <c r="AH129" s="7" t="s">
        <v>44</v>
      </c>
      <c r="AI129" s="27">
        <v>4</v>
      </c>
      <c r="AJ129" s="87" t="s">
        <v>170</v>
      </c>
      <c r="AK129" s="87" t="s">
        <v>170</v>
      </c>
      <c r="AL129" s="87" t="s">
        <v>170</v>
      </c>
      <c r="AM129" s="87" t="s">
        <v>36</v>
      </c>
      <c r="AN129" s="104" t="s">
        <v>823</v>
      </c>
      <c r="AQ129" s="230"/>
    </row>
    <row r="130" spans="1:43" ht="22.5" x14ac:dyDescent="0.25">
      <c r="A130" s="33">
        <v>2126</v>
      </c>
      <c r="B130" s="9" t="s">
        <v>353</v>
      </c>
      <c r="C130" s="16" t="s">
        <v>354</v>
      </c>
      <c r="D130" s="25" t="s">
        <v>26</v>
      </c>
      <c r="E130" s="22" t="s">
        <v>386</v>
      </c>
      <c r="F130" s="87" t="s">
        <v>384</v>
      </c>
      <c r="G130" s="10">
        <v>1575760</v>
      </c>
      <c r="H130" s="21">
        <v>36.174471992653814</v>
      </c>
      <c r="I130" s="21">
        <v>8.293141087475249E-2</v>
      </c>
      <c r="J130" s="21">
        <v>0.13821901812458748</v>
      </c>
      <c r="K130" s="21">
        <v>0.27643803624917496</v>
      </c>
      <c r="L130" s="17" t="s">
        <v>374</v>
      </c>
      <c r="M130" s="87" t="s">
        <v>27</v>
      </c>
      <c r="N130" s="25" t="s">
        <v>26</v>
      </c>
      <c r="O130" s="25" t="s">
        <v>26</v>
      </c>
      <c r="P130" s="25" t="s">
        <v>26</v>
      </c>
      <c r="Q130" s="26"/>
      <c r="R130" s="26"/>
      <c r="S130" s="25" t="s">
        <v>26</v>
      </c>
      <c r="T130" s="25" t="s">
        <v>26</v>
      </c>
      <c r="U130" s="26"/>
      <c r="V130" s="87" t="s">
        <v>28</v>
      </c>
      <c r="W130" s="87" t="s">
        <v>29</v>
      </c>
      <c r="X130" s="87" t="s">
        <v>30</v>
      </c>
      <c r="Y130" s="87" t="s">
        <v>31</v>
      </c>
      <c r="Z130" s="87" t="s">
        <v>32</v>
      </c>
      <c r="AA130" s="87" t="s">
        <v>33</v>
      </c>
      <c r="AB130" s="7" t="s">
        <v>232</v>
      </c>
      <c r="AC130" s="7" t="s">
        <v>50</v>
      </c>
      <c r="AD130" s="27">
        <v>2</v>
      </c>
      <c r="AE130" s="6" t="s">
        <v>396</v>
      </c>
      <c r="AF130" s="7" t="s">
        <v>40</v>
      </c>
      <c r="AG130" s="7" t="s">
        <v>35</v>
      </c>
      <c r="AH130" s="7" t="s">
        <v>35</v>
      </c>
      <c r="AI130" s="27">
        <v>6</v>
      </c>
      <c r="AJ130" s="7">
        <v>4</v>
      </c>
      <c r="AK130" s="7">
        <v>4</v>
      </c>
      <c r="AL130" s="7">
        <v>8</v>
      </c>
      <c r="AM130" s="87" t="s">
        <v>44</v>
      </c>
      <c r="AN130" s="104">
        <v>55</v>
      </c>
      <c r="AQ130" s="95"/>
    </row>
    <row r="131" spans="1:43" ht="15.75" x14ac:dyDescent="0.25">
      <c r="A131" s="33">
        <v>2127</v>
      </c>
      <c r="B131" s="9" t="s">
        <v>355</v>
      </c>
      <c r="C131" s="16" t="s">
        <v>356</v>
      </c>
      <c r="D131" s="25" t="s">
        <v>26</v>
      </c>
      <c r="E131" s="22" t="s">
        <v>382</v>
      </c>
      <c r="F131" s="87" t="s">
        <v>384</v>
      </c>
      <c r="G131" s="10">
        <v>538880</v>
      </c>
      <c r="H131" s="21">
        <v>12.370982552800735</v>
      </c>
      <c r="I131" s="21">
        <v>0.24250296912114014</v>
      </c>
      <c r="J131" s="21">
        <v>0.40417161520190026</v>
      </c>
      <c r="K131" s="21">
        <v>0.80834323040380052</v>
      </c>
      <c r="L131" s="17" t="s">
        <v>374</v>
      </c>
      <c r="M131" s="87" t="s">
        <v>27</v>
      </c>
      <c r="N131" s="25" t="s">
        <v>26</v>
      </c>
      <c r="O131" s="25" t="s">
        <v>26</v>
      </c>
      <c r="P131" s="25" t="s">
        <v>26</v>
      </c>
      <c r="Q131" s="26"/>
      <c r="R131" s="26"/>
      <c r="S131" s="25" t="s">
        <v>26</v>
      </c>
      <c r="T131" s="25" t="s">
        <v>26</v>
      </c>
      <c r="U131" s="26"/>
      <c r="V131" s="87" t="s">
        <v>28</v>
      </c>
      <c r="W131" s="87" t="s">
        <v>29</v>
      </c>
      <c r="X131" s="87" t="s">
        <v>30</v>
      </c>
      <c r="Y131" s="87" t="s">
        <v>31</v>
      </c>
      <c r="Z131" s="87" t="s">
        <v>32</v>
      </c>
      <c r="AA131" s="87" t="s">
        <v>33</v>
      </c>
      <c r="AB131" s="7" t="s">
        <v>122</v>
      </c>
      <c r="AC131" s="7" t="s">
        <v>34</v>
      </c>
      <c r="AD131" s="27">
        <v>3</v>
      </c>
      <c r="AE131" s="6" t="s">
        <v>396</v>
      </c>
      <c r="AF131" s="7" t="s">
        <v>40</v>
      </c>
      <c r="AG131" s="7" t="s">
        <v>35</v>
      </c>
      <c r="AH131" s="7" t="s">
        <v>35</v>
      </c>
      <c r="AI131" s="27">
        <v>6</v>
      </c>
      <c r="AJ131" s="87" t="s">
        <v>170</v>
      </c>
      <c r="AK131" s="87" t="s">
        <v>170</v>
      </c>
      <c r="AL131" s="87" t="s">
        <v>170</v>
      </c>
      <c r="AM131" s="87" t="s">
        <v>44</v>
      </c>
      <c r="AN131" s="104">
        <v>100</v>
      </c>
      <c r="AQ131" s="228"/>
    </row>
    <row r="132" spans="1:43" ht="15.75" x14ac:dyDescent="0.25">
      <c r="A132" s="33">
        <v>2128</v>
      </c>
      <c r="B132" s="9" t="s">
        <v>357</v>
      </c>
      <c r="C132" s="16" t="s">
        <v>358</v>
      </c>
      <c r="D132" s="25" t="s">
        <v>26</v>
      </c>
      <c r="E132" s="22" t="s">
        <v>382</v>
      </c>
      <c r="F132" s="87" t="s">
        <v>384</v>
      </c>
      <c r="G132" s="10">
        <v>106600</v>
      </c>
      <c r="H132" s="21">
        <v>2.4471992653810837</v>
      </c>
      <c r="I132" s="21">
        <v>1.2258911819887428</v>
      </c>
      <c r="J132" s="21">
        <v>2.0431519699812384</v>
      </c>
      <c r="K132" s="21">
        <v>4.0863039399624768</v>
      </c>
      <c r="L132" s="17" t="s">
        <v>374</v>
      </c>
      <c r="M132" s="87" t="s">
        <v>27</v>
      </c>
      <c r="N132" s="25" t="s">
        <v>26</v>
      </c>
      <c r="O132" s="25" t="s">
        <v>26</v>
      </c>
      <c r="P132" s="25" t="s">
        <v>26</v>
      </c>
      <c r="Q132" s="25" t="s">
        <v>26</v>
      </c>
      <c r="R132" s="25" t="s">
        <v>26</v>
      </c>
      <c r="S132" s="26"/>
      <c r="T132" s="26"/>
      <c r="U132" s="26"/>
      <c r="V132" s="87" t="s">
        <v>28</v>
      </c>
      <c r="W132" s="87" t="s">
        <v>29</v>
      </c>
      <c r="X132" s="87" t="s">
        <v>30</v>
      </c>
      <c r="Y132" s="87" t="s">
        <v>31</v>
      </c>
      <c r="Z132" s="87" t="s">
        <v>32</v>
      </c>
      <c r="AA132" s="87" t="s">
        <v>33</v>
      </c>
      <c r="AB132" s="7" t="s">
        <v>122</v>
      </c>
      <c r="AC132" s="7" t="s">
        <v>78</v>
      </c>
      <c r="AD132" s="27">
        <v>4</v>
      </c>
      <c r="AE132" s="6" t="s">
        <v>396</v>
      </c>
      <c r="AF132" s="7" t="s">
        <v>36</v>
      </c>
      <c r="AG132" s="7" t="s">
        <v>40</v>
      </c>
      <c r="AH132" s="7" t="s">
        <v>35</v>
      </c>
      <c r="AI132" s="27">
        <v>5.2</v>
      </c>
      <c r="AJ132" s="87" t="s">
        <v>170</v>
      </c>
      <c r="AK132" s="87" t="s">
        <v>170</v>
      </c>
      <c r="AL132" s="87" t="s">
        <v>170</v>
      </c>
      <c r="AM132" s="87" t="s">
        <v>170</v>
      </c>
      <c r="AN132" s="104">
        <v>140</v>
      </c>
      <c r="AQ132" s="226"/>
    </row>
    <row r="133" spans="1:43" ht="15.75" x14ac:dyDescent="0.25">
      <c r="A133" s="33">
        <v>2129</v>
      </c>
      <c r="B133" s="9" t="s">
        <v>359</v>
      </c>
      <c r="C133" s="16" t="s">
        <v>360</v>
      </c>
      <c r="D133" s="25" t="s">
        <v>26</v>
      </c>
      <c r="E133" s="22" t="s">
        <v>382</v>
      </c>
      <c r="F133" s="87" t="s">
        <v>384</v>
      </c>
      <c r="G133" s="10">
        <v>125000</v>
      </c>
      <c r="H133" s="21">
        <v>2.8696051423324151</v>
      </c>
      <c r="I133" s="21">
        <v>1.0454399999999999</v>
      </c>
      <c r="J133" s="21">
        <v>1.7423999999999999</v>
      </c>
      <c r="K133" s="21">
        <v>3.4847999999999999</v>
      </c>
      <c r="L133" s="17" t="s">
        <v>374</v>
      </c>
      <c r="M133" s="87" t="s">
        <v>27</v>
      </c>
      <c r="N133" s="25" t="s">
        <v>26</v>
      </c>
      <c r="O133" s="25" t="s">
        <v>26</v>
      </c>
      <c r="P133" s="25" t="s">
        <v>26</v>
      </c>
      <c r="Q133" s="25" t="s">
        <v>26</v>
      </c>
      <c r="R133" s="25" t="s">
        <v>26</v>
      </c>
      <c r="S133" s="26"/>
      <c r="T133" s="26"/>
      <c r="U133" s="26"/>
      <c r="V133" s="87" t="s">
        <v>28</v>
      </c>
      <c r="W133" s="87" t="s">
        <v>29</v>
      </c>
      <c r="X133" s="87" t="s">
        <v>30</v>
      </c>
      <c r="Y133" s="87" t="s">
        <v>31</v>
      </c>
      <c r="Z133" s="87" t="s">
        <v>32</v>
      </c>
      <c r="AA133" s="87" t="s">
        <v>33</v>
      </c>
      <c r="AB133" s="7" t="s">
        <v>213</v>
      </c>
      <c r="AC133" s="7" t="s">
        <v>78</v>
      </c>
      <c r="AD133" s="27">
        <v>1</v>
      </c>
      <c r="AE133" s="6" t="s">
        <v>396</v>
      </c>
      <c r="AF133" s="7" t="s">
        <v>44</v>
      </c>
      <c r="AG133" s="7" t="s">
        <v>44</v>
      </c>
      <c r="AH133" s="7" t="s">
        <v>35</v>
      </c>
      <c r="AI133" s="27">
        <v>4</v>
      </c>
      <c r="AJ133" s="87" t="s">
        <v>170</v>
      </c>
      <c r="AK133" s="87" t="s">
        <v>170</v>
      </c>
      <c r="AL133" s="87" t="s">
        <v>170</v>
      </c>
      <c r="AM133" s="87" t="s">
        <v>170</v>
      </c>
      <c r="AN133" s="104">
        <v>64</v>
      </c>
      <c r="AQ133" s="226"/>
    </row>
    <row r="134" spans="1:43" ht="15.75" x14ac:dyDescent="0.25">
      <c r="A134" s="33">
        <v>2130</v>
      </c>
      <c r="B134" s="9" t="s">
        <v>361</v>
      </c>
      <c r="C134" s="4" t="s">
        <v>362</v>
      </c>
      <c r="D134" s="25" t="s">
        <v>26</v>
      </c>
      <c r="E134" s="22" t="s">
        <v>382</v>
      </c>
      <c r="F134" s="87" t="s">
        <v>384</v>
      </c>
      <c r="G134" s="10">
        <v>1472000</v>
      </c>
      <c r="H134" s="20">
        <v>33.792470156106518</v>
      </c>
      <c r="I134" s="20">
        <v>8.8777173913043489E-2</v>
      </c>
      <c r="J134" s="20">
        <v>0.14796195652173913</v>
      </c>
      <c r="K134" s="20">
        <v>0.29592391304347826</v>
      </c>
      <c r="L134" s="17" t="s">
        <v>374</v>
      </c>
      <c r="M134" s="87" t="s">
        <v>27</v>
      </c>
      <c r="N134" s="25" t="s">
        <v>26</v>
      </c>
      <c r="O134" s="25" t="s">
        <v>26</v>
      </c>
      <c r="P134" s="25" t="s">
        <v>26</v>
      </c>
      <c r="Q134" s="25" t="s">
        <v>26</v>
      </c>
      <c r="R134" s="25" t="s">
        <v>26</v>
      </c>
      <c r="S134" s="26"/>
      <c r="T134" s="26"/>
      <c r="U134" s="26"/>
      <c r="V134" s="87" t="s">
        <v>28</v>
      </c>
      <c r="W134" s="87" t="s">
        <v>29</v>
      </c>
      <c r="X134" s="87" t="s">
        <v>30</v>
      </c>
      <c r="Y134" s="87" t="s">
        <v>31</v>
      </c>
      <c r="Z134" s="87" t="s">
        <v>32</v>
      </c>
      <c r="AA134" s="87" t="s">
        <v>33</v>
      </c>
      <c r="AB134" s="7" t="s">
        <v>85</v>
      </c>
      <c r="AC134" s="7" t="s">
        <v>34</v>
      </c>
      <c r="AD134" s="27">
        <v>7</v>
      </c>
      <c r="AE134" s="6" t="s">
        <v>399</v>
      </c>
      <c r="AF134" s="7" t="s">
        <v>36</v>
      </c>
      <c r="AG134" s="7" t="s">
        <v>44</v>
      </c>
      <c r="AH134" s="7" t="s">
        <v>35</v>
      </c>
      <c r="AI134" s="27">
        <v>5</v>
      </c>
      <c r="AJ134" s="87" t="s">
        <v>170</v>
      </c>
      <c r="AK134" s="87" t="s">
        <v>170</v>
      </c>
      <c r="AL134" s="87" t="s">
        <v>170</v>
      </c>
      <c r="AM134" s="87" t="s">
        <v>176</v>
      </c>
      <c r="AN134" s="104">
        <v>600</v>
      </c>
      <c r="AQ134" s="227"/>
    </row>
    <row r="135" spans="1:43" ht="22.5" x14ac:dyDescent="0.25">
      <c r="A135" s="33">
        <v>2131</v>
      </c>
      <c r="B135" s="9" t="s">
        <v>363</v>
      </c>
      <c r="C135" s="4" t="s">
        <v>364</v>
      </c>
      <c r="D135" s="25" t="s">
        <v>26</v>
      </c>
      <c r="E135" s="22" t="s">
        <v>382</v>
      </c>
      <c r="F135" s="87" t="s">
        <v>384</v>
      </c>
      <c r="G135" s="10">
        <v>1488000</v>
      </c>
      <c r="H135" s="20">
        <v>34.159779614325068</v>
      </c>
      <c r="I135" s="20">
        <v>8.7822580645161297E-2</v>
      </c>
      <c r="J135" s="20">
        <v>0.14637096774193548</v>
      </c>
      <c r="K135" s="20">
        <v>0.29274193548387095</v>
      </c>
      <c r="L135" s="17" t="s">
        <v>374</v>
      </c>
      <c r="M135" s="87" t="s">
        <v>27</v>
      </c>
      <c r="N135" s="25" t="s">
        <v>26</v>
      </c>
      <c r="O135" s="25" t="s">
        <v>26</v>
      </c>
      <c r="P135" s="25" t="s">
        <v>26</v>
      </c>
      <c r="Q135" s="26"/>
      <c r="R135" s="25" t="s">
        <v>26</v>
      </c>
      <c r="S135" s="25" t="s">
        <v>26</v>
      </c>
      <c r="T135" s="25" t="s">
        <v>26</v>
      </c>
      <c r="U135" s="26"/>
      <c r="V135" s="87" t="s">
        <v>28</v>
      </c>
      <c r="W135" s="87" t="s">
        <v>29</v>
      </c>
      <c r="X135" s="87" t="s">
        <v>30</v>
      </c>
      <c r="Y135" s="87" t="s">
        <v>31</v>
      </c>
      <c r="Z135" s="87" t="s">
        <v>32</v>
      </c>
      <c r="AA135" s="87" t="s">
        <v>33</v>
      </c>
      <c r="AB135" s="7" t="s">
        <v>88</v>
      </c>
      <c r="AC135" s="7" t="s">
        <v>62</v>
      </c>
      <c r="AD135" s="27">
        <v>5</v>
      </c>
      <c r="AE135" s="6" t="s">
        <v>397</v>
      </c>
      <c r="AF135" s="7" t="s">
        <v>35</v>
      </c>
      <c r="AG135" s="7" t="s">
        <v>40</v>
      </c>
      <c r="AH135" s="7" t="s">
        <v>35</v>
      </c>
      <c r="AI135" s="27">
        <v>5</v>
      </c>
      <c r="AJ135" s="87" t="s">
        <v>52</v>
      </c>
      <c r="AK135" s="87" t="s">
        <v>52</v>
      </c>
      <c r="AL135" s="87" t="s">
        <v>170</v>
      </c>
      <c r="AM135" s="87" t="s">
        <v>248</v>
      </c>
      <c r="AN135" s="104">
        <v>75</v>
      </c>
      <c r="AQ135" s="228"/>
    </row>
    <row r="136" spans="1:43" ht="15.75" x14ac:dyDescent="0.25">
      <c r="A136" s="33">
        <v>2132</v>
      </c>
      <c r="B136" s="9" t="s">
        <v>366</v>
      </c>
      <c r="C136" s="4" t="s">
        <v>367</v>
      </c>
      <c r="D136" s="25" t="s">
        <v>26</v>
      </c>
      <c r="E136" s="22" t="s">
        <v>382</v>
      </c>
      <c r="F136" s="87" t="s">
        <v>384</v>
      </c>
      <c r="G136" s="10">
        <v>144000</v>
      </c>
      <c r="H136" s="20">
        <v>3.3057851239669422</v>
      </c>
      <c r="I136" s="20">
        <v>0.90749999999999997</v>
      </c>
      <c r="J136" s="20">
        <v>1.5125</v>
      </c>
      <c r="K136" s="20">
        <v>3.0249999999999999</v>
      </c>
      <c r="L136" s="17" t="s">
        <v>374</v>
      </c>
      <c r="M136" s="87" t="s">
        <v>27</v>
      </c>
      <c r="N136" s="25" t="s">
        <v>26</v>
      </c>
      <c r="O136" s="25" t="s">
        <v>26</v>
      </c>
      <c r="P136" s="25" t="s">
        <v>26</v>
      </c>
      <c r="Q136" s="26"/>
      <c r="R136" s="26"/>
      <c r="S136" s="25" t="s">
        <v>26</v>
      </c>
      <c r="T136" s="25" t="s">
        <v>26</v>
      </c>
      <c r="U136" s="26"/>
      <c r="V136" s="87" t="s">
        <v>28</v>
      </c>
      <c r="W136" s="87" t="s">
        <v>29</v>
      </c>
      <c r="X136" s="87" t="s">
        <v>30</v>
      </c>
      <c r="Y136" s="87" t="s">
        <v>31</v>
      </c>
      <c r="Z136" s="87" t="s">
        <v>32</v>
      </c>
      <c r="AA136" s="87" t="s">
        <v>33</v>
      </c>
      <c r="AB136" s="7" t="s">
        <v>122</v>
      </c>
      <c r="AC136" s="7" t="s">
        <v>34</v>
      </c>
      <c r="AD136" s="27">
        <v>6</v>
      </c>
      <c r="AE136" s="6" t="s">
        <v>396</v>
      </c>
      <c r="AF136" s="7" t="s">
        <v>44</v>
      </c>
      <c r="AG136" s="7" t="s">
        <v>44</v>
      </c>
      <c r="AH136" s="7" t="s">
        <v>35</v>
      </c>
      <c r="AI136" s="27">
        <v>6.4</v>
      </c>
      <c r="AJ136" s="87" t="s">
        <v>170</v>
      </c>
      <c r="AK136" s="87" t="s">
        <v>170</v>
      </c>
      <c r="AL136" s="87" t="s">
        <v>170</v>
      </c>
      <c r="AM136" s="87" t="s">
        <v>36</v>
      </c>
      <c r="AN136" s="104">
        <v>70</v>
      </c>
      <c r="AQ136" s="228"/>
    </row>
    <row r="137" spans="1:43" ht="22.5" x14ac:dyDescent="0.25">
      <c r="A137" s="33">
        <v>2133</v>
      </c>
      <c r="B137" s="9" t="s">
        <v>368</v>
      </c>
      <c r="C137" s="16" t="s">
        <v>369</v>
      </c>
      <c r="D137" s="25" t="s">
        <v>26</v>
      </c>
      <c r="E137" s="22" t="s">
        <v>382</v>
      </c>
      <c r="F137" s="87" t="s">
        <v>384</v>
      </c>
      <c r="G137" s="10">
        <v>2852012</v>
      </c>
      <c r="H137" s="21">
        <v>65.473186409550053</v>
      </c>
      <c r="I137" s="21">
        <v>4.5820284066125941E-2</v>
      </c>
      <c r="J137" s="21">
        <v>7.6367140110209911E-2</v>
      </c>
      <c r="K137" s="21">
        <v>0.15273428022041982</v>
      </c>
      <c r="L137" s="17" t="s">
        <v>374</v>
      </c>
      <c r="M137" s="87" t="s">
        <v>27</v>
      </c>
      <c r="N137" s="25" t="s">
        <v>26</v>
      </c>
      <c r="O137" s="25" t="s">
        <v>26</v>
      </c>
      <c r="P137" s="25" t="s">
        <v>26</v>
      </c>
      <c r="Q137" s="26"/>
      <c r="R137" s="26"/>
      <c r="S137" s="25" t="s">
        <v>26</v>
      </c>
      <c r="T137" s="25" t="s">
        <v>26</v>
      </c>
      <c r="U137" s="26"/>
      <c r="V137" s="87" t="s">
        <v>28</v>
      </c>
      <c r="W137" s="87" t="s">
        <v>29</v>
      </c>
      <c r="X137" s="87" t="s">
        <v>30</v>
      </c>
      <c r="Y137" s="87" t="s">
        <v>31</v>
      </c>
      <c r="Z137" s="87" t="s">
        <v>32</v>
      </c>
      <c r="AA137" s="87" t="s">
        <v>33</v>
      </c>
      <c r="AB137" s="7" t="s">
        <v>85</v>
      </c>
      <c r="AC137" s="7" t="s">
        <v>50</v>
      </c>
      <c r="AD137" s="27">
        <v>3</v>
      </c>
      <c r="AE137" s="6" t="s">
        <v>397</v>
      </c>
      <c r="AF137" s="7" t="s">
        <v>40</v>
      </c>
      <c r="AG137" s="7" t="s">
        <v>35</v>
      </c>
      <c r="AH137" s="7" t="s">
        <v>35</v>
      </c>
      <c r="AI137" s="27">
        <v>6</v>
      </c>
      <c r="AJ137" s="87" t="s">
        <v>170</v>
      </c>
      <c r="AK137" s="87" t="s">
        <v>170</v>
      </c>
      <c r="AL137" s="87" t="s">
        <v>170</v>
      </c>
      <c r="AM137" s="87" t="s">
        <v>44</v>
      </c>
      <c r="AN137" s="104">
        <v>62.5</v>
      </c>
      <c r="AQ137" s="226"/>
    </row>
    <row r="138" spans="1:43" ht="22.5" x14ac:dyDescent="0.25">
      <c r="A138" s="32">
        <v>2134</v>
      </c>
      <c r="B138" s="3" t="s">
        <v>90</v>
      </c>
      <c r="C138" s="13" t="s">
        <v>91</v>
      </c>
      <c r="D138" s="87" t="s">
        <v>376</v>
      </c>
      <c r="E138" s="87" t="s">
        <v>382</v>
      </c>
      <c r="F138" s="87" t="s">
        <v>385</v>
      </c>
      <c r="G138" s="11">
        <v>200000</v>
      </c>
      <c r="H138" s="17" t="s">
        <v>374</v>
      </c>
      <c r="I138" s="17" t="s">
        <v>374</v>
      </c>
      <c r="J138" s="17" t="s">
        <v>374</v>
      </c>
      <c r="K138" s="19" t="s">
        <v>374</v>
      </c>
      <c r="L138" s="87" t="s">
        <v>92</v>
      </c>
      <c r="M138" s="87" t="s">
        <v>27</v>
      </c>
      <c r="N138" s="25" t="s">
        <v>26</v>
      </c>
      <c r="O138" s="25" t="s">
        <v>26</v>
      </c>
      <c r="P138" s="25" t="s">
        <v>26</v>
      </c>
      <c r="Q138" s="99"/>
      <c r="R138" s="99"/>
      <c r="S138" s="25" t="s">
        <v>26</v>
      </c>
      <c r="T138" s="25" t="s">
        <v>26</v>
      </c>
      <c r="U138" s="25" t="s">
        <v>26</v>
      </c>
      <c r="V138" s="87" t="s">
        <v>93</v>
      </c>
      <c r="W138" s="87" t="s">
        <v>94</v>
      </c>
      <c r="X138" s="87" t="s">
        <v>95</v>
      </c>
      <c r="Y138" s="87" t="s">
        <v>96</v>
      </c>
      <c r="Z138" s="87" t="s">
        <v>97</v>
      </c>
      <c r="AA138" s="87" t="s">
        <v>98</v>
      </c>
      <c r="AB138" s="87" t="s">
        <v>85</v>
      </c>
      <c r="AC138" s="87" t="s">
        <v>78</v>
      </c>
      <c r="AD138" s="28">
        <v>0.5</v>
      </c>
      <c r="AE138" s="87" t="s">
        <v>396</v>
      </c>
      <c r="AF138" s="87" t="s">
        <v>40</v>
      </c>
      <c r="AG138" s="87" t="s">
        <v>44</v>
      </c>
      <c r="AH138" s="87" t="s">
        <v>36</v>
      </c>
      <c r="AI138" s="28">
        <v>5.2</v>
      </c>
      <c r="AJ138" s="87" t="s">
        <v>41</v>
      </c>
      <c r="AK138" s="87">
        <v>4</v>
      </c>
      <c r="AL138" s="87" t="s">
        <v>170</v>
      </c>
      <c r="AM138" s="87" t="s">
        <v>36</v>
      </c>
      <c r="AN138" s="104">
        <v>6.48</v>
      </c>
      <c r="AQ138" s="228"/>
    </row>
    <row r="139" spans="1:43" ht="22.5" x14ac:dyDescent="0.25">
      <c r="A139" s="32">
        <v>2135</v>
      </c>
      <c r="B139" s="3" t="s">
        <v>99</v>
      </c>
      <c r="C139" s="13" t="s">
        <v>100</v>
      </c>
      <c r="D139" s="87" t="s">
        <v>376</v>
      </c>
      <c r="E139" s="87" t="s">
        <v>382</v>
      </c>
      <c r="F139" s="87" t="s">
        <v>385</v>
      </c>
      <c r="G139" s="11">
        <v>275000</v>
      </c>
      <c r="H139" s="17" t="s">
        <v>374</v>
      </c>
      <c r="I139" s="17" t="s">
        <v>374</v>
      </c>
      <c r="J139" s="17" t="s">
        <v>374</v>
      </c>
      <c r="K139" s="19" t="s">
        <v>374</v>
      </c>
      <c r="L139" s="87" t="s">
        <v>101</v>
      </c>
      <c r="M139" s="87" t="s">
        <v>27</v>
      </c>
      <c r="N139" s="25" t="s">
        <v>26</v>
      </c>
      <c r="O139" s="25" t="s">
        <v>26</v>
      </c>
      <c r="P139" s="25" t="s">
        <v>26</v>
      </c>
      <c r="Q139" s="99"/>
      <c r="R139" s="99"/>
      <c r="S139" s="99"/>
      <c r="T139" s="25" t="s">
        <v>26</v>
      </c>
      <c r="U139" s="25" t="s">
        <v>26</v>
      </c>
      <c r="V139" s="87" t="s">
        <v>102</v>
      </c>
      <c r="W139" s="87" t="s">
        <v>103</v>
      </c>
      <c r="X139" s="87" t="s">
        <v>95</v>
      </c>
      <c r="Y139" s="87" t="s">
        <v>104</v>
      </c>
      <c r="Z139" s="87" t="s">
        <v>97</v>
      </c>
      <c r="AA139" s="87" t="s">
        <v>105</v>
      </c>
      <c r="AB139" s="87" t="s">
        <v>140</v>
      </c>
      <c r="AC139" s="87" t="s">
        <v>78</v>
      </c>
      <c r="AD139" s="28">
        <v>2</v>
      </c>
      <c r="AE139" s="87" t="s">
        <v>396</v>
      </c>
      <c r="AF139" s="87" t="s">
        <v>40</v>
      </c>
      <c r="AG139" s="87" t="s">
        <v>44</v>
      </c>
      <c r="AH139" s="87" t="s">
        <v>35</v>
      </c>
      <c r="AI139" s="28">
        <v>5.5</v>
      </c>
      <c r="AJ139" s="87" t="s">
        <v>41</v>
      </c>
      <c r="AK139" s="87" t="s">
        <v>41</v>
      </c>
      <c r="AL139" s="87" t="s">
        <v>170</v>
      </c>
      <c r="AM139" s="87" t="s">
        <v>36</v>
      </c>
      <c r="AN139" s="104">
        <v>4.8</v>
      </c>
      <c r="AQ139" s="228"/>
    </row>
    <row r="140" spans="1:43" ht="22.5" x14ac:dyDescent="0.25">
      <c r="A140" s="32">
        <v>2136</v>
      </c>
      <c r="B140" s="3" t="s">
        <v>106</v>
      </c>
      <c r="C140" s="13" t="s">
        <v>107</v>
      </c>
      <c r="D140" s="87" t="s">
        <v>376</v>
      </c>
      <c r="E140" s="87" t="s">
        <v>383</v>
      </c>
      <c r="F140" s="87" t="s">
        <v>385</v>
      </c>
      <c r="G140" s="11">
        <v>225000</v>
      </c>
      <c r="H140" s="17" t="s">
        <v>374</v>
      </c>
      <c r="I140" s="17" t="s">
        <v>374</v>
      </c>
      <c r="J140" s="17" t="s">
        <v>374</v>
      </c>
      <c r="K140" s="19" t="s">
        <v>374</v>
      </c>
      <c r="L140" s="87" t="s">
        <v>108</v>
      </c>
      <c r="M140" s="87" t="s">
        <v>109</v>
      </c>
      <c r="N140" s="25" t="s">
        <v>26</v>
      </c>
      <c r="O140" s="25" t="s">
        <v>26</v>
      </c>
      <c r="P140" s="25" t="s">
        <v>26</v>
      </c>
      <c r="Q140" s="99"/>
      <c r="R140" s="99"/>
      <c r="S140" s="99"/>
      <c r="T140" s="25" t="s">
        <v>26</v>
      </c>
      <c r="U140" s="25" t="s">
        <v>26</v>
      </c>
      <c r="V140" s="87" t="s">
        <v>102</v>
      </c>
      <c r="W140" s="87" t="s">
        <v>110</v>
      </c>
      <c r="X140" s="87" t="s">
        <v>95</v>
      </c>
      <c r="Y140" s="87" t="s">
        <v>111</v>
      </c>
      <c r="Z140" s="87" t="s">
        <v>112</v>
      </c>
      <c r="AA140" s="87" t="s">
        <v>113</v>
      </c>
      <c r="AB140" s="87" t="s">
        <v>390</v>
      </c>
      <c r="AC140" s="87" t="s">
        <v>389</v>
      </c>
      <c r="AD140" s="28">
        <v>1.5</v>
      </c>
      <c r="AE140" s="87" t="s">
        <v>396</v>
      </c>
      <c r="AF140" s="87" t="s">
        <v>40</v>
      </c>
      <c r="AG140" s="87" t="s">
        <v>44</v>
      </c>
      <c r="AH140" s="87" t="s">
        <v>36</v>
      </c>
      <c r="AI140" s="28">
        <v>5.5</v>
      </c>
      <c r="AJ140" s="87">
        <v>4</v>
      </c>
      <c r="AK140" s="87">
        <v>4</v>
      </c>
      <c r="AL140" s="87" t="s">
        <v>170</v>
      </c>
      <c r="AM140" s="87" t="s">
        <v>36</v>
      </c>
      <c r="AN140" s="104">
        <v>2.75</v>
      </c>
      <c r="AQ140" s="96"/>
    </row>
    <row r="141" spans="1:43" ht="15.75" x14ac:dyDescent="0.25">
      <c r="A141" s="32">
        <v>2137</v>
      </c>
      <c r="B141" s="3" t="s">
        <v>375</v>
      </c>
      <c r="C141" s="13" t="s">
        <v>126</v>
      </c>
      <c r="D141" s="87" t="s">
        <v>376</v>
      </c>
      <c r="E141" s="87" t="s">
        <v>383</v>
      </c>
      <c r="F141" s="87" t="s">
        <v>384</v>
      </c>
      <c r="G141" s="11">
        <v>185000</v>
      </c>
      <c r="H141" s="17" t="s">
        <v>374</v>
      </c>
      <c r="I141" s="17" t="s">
        <v>374</v>
      </c>
      <c r="J141" s="17" t="s">
        <v>374</v>
      </c>
      <c r="K141" s="19" t="s">
        <v>374</v>
      </c>
      <c r="L141" s="87" t="s">
        <v>127</v>
      </c>
      <c r="M141" s="87" t="s">
        <v>109</v>
      </c>
      <c r="N141" s="92"/>
      <c r="O141" s="25" t="s">
        <v>26</v>
      </c>
      <c r="P141" s="25" t="s">
        <v>26</v>
      </c>
      <c r="Q141" s="99"/>
      <c r="R141" s="99"/>
      <c r="S141" s="99"/>
      <c r="T141" s="25" t="s">
        <v>26</v>
      </c>
      <c r="U141" s="25" t="s">
        <v>26</v>
      </c>
      <c r="V141" s="307" t="s">
        <v>388</v>
      </c>
      <c r="W141" s="308"/>
      <c r="X141" s="87" t="s">
        <v>128</v>
      </c>
      <c r="Y141" s="87" t="s">
        <v>129</v>
      </c>
      <c r="Z141" s="87" t="s">
        <v>130</v>
      </c>
      <c r="AA141" s="87" t="s">
        <v>131</v>
      </c>
      <c r="AB141" s="87" t="s">
        <v>88</v>
      </c>
      <c r="AC141" s="87" t="s">
        <v>62</v>
      </c>
      <c r="AD141" s="28">
        <v>3</v>
      </c>
      <c r="AE141" s="87" t="s">
        <v>396</v>
      </c>
      <c r="AF141" s="87" t="s">
        <v>44</v>
      </c>
      <c r="AG141" s="87" t="s">
        <v>35</v>
      </c>
      <c r="AH141" s="87" t="s">
        <v>44</v>
      </c>
      <c r="AI141" s="28">
        <v>4.9000000000000004</v>
      </c>
      <c r="AJ141" s="87" t="s">
        <v>41</v>
      </c>
      <c r="AK141" s="87" t="s">
        <v>41</v>
      </c>
      <c r="AL141" s="87" t="s">
        <v>170</v>
      </c>
      <c r="AM141" s="87" t="s">
        <v>44</v>
      </c>
      <c r="AN141" s="104">
        <v>4.2</v>
      </c>
      <c r="AQ141" s="226"/>
    </row>
    <row r="142" spans="1:43" ht="22.5" x14ac:dyDescent="0.25">
      <c r="A142" s="32">
        <v>2138</v>
      </c>
      <c r="B142" s="3" t="s">
        <v>132</v>
      </c>
      <c r="C142" s="13" t="s">
        <v>133</v>
      </c>
      <c r="D142" s="87" t="s">
        <v>376</v>
      </c>
      <c r="E142" s="87" t="s">
        <v>383</v>
      </c>
      <c r="F142" s="87" t="s">
        <v>384</v>
      </c>
      <c r="G142" s="11">
        <v>240000</v>
      </c>
      <c r="H142" s="17" t="s">
        <v>374</v>
      </c>
      <c r="I142" s="17" t="s">
        <v>374</v>
      </c>
      <c r="J142" s="17" t="s">
        <v>374</v>
      </c>
      <c r="K142" s="19" t="s">
        <v>374</v>
      </c>
      <c r="L142" s="87" t="s">
        <v>127</v>
      </c>
      <c r="M142" s="87" t="s">
        <v>109</v>
      </c>
      <c r="N142" s="25" t="s">
        <v>26</v>
      </c>
      <c r="O142" s="25" t="s">
        <v>26</v>
      </c>
      <c r="P142" s="92"/>
      <c r="Q142" s="99"/>
      <c r="R142" s="99"/>
      <c r="S142" s="99"/>
      <c r="T142" s="25" t="s">
        <v>26</v>
      </c>
      <c r="U142" s="25" t="s">
        <v>26</v>
      </c>
      <c r="V142" s="87" t="s">
        <v>134</v>
      </c>
      <c r="W142" s="87" t="s">
        <v>30</v>
      </c>
      <c r="X142" s="87" t="s">
        <v>128</v>
      </c>
      <c r="Y142" s="87" t="s">
        <v>129</v>
      </c>
      <c r="Z142" s="307" t="s">
        <v>388</v>
      </c>
      <c r="AA142" s="308"/>
      <c r="AB142" s="87" t="s">
        <v>88</v>
      </c>
      <c r="AC142" s="87" t="s">
        <v>50</v>
      </c>
      <c r="AD142" s="28">
        <v>3</v>
      </c>
      <c r="AE142" s="87" t="s">
        <v>396</v>
      </c>
      <c r="AF142" s="87" t="s">
        <v>44</v>
      </c>
      <c r="AG142" s="87" t="s">
        <v>35</v>
      </c>
      <c r="AH142" s="87" t="s">
        <v>44</v>
      </c>
      <c r="AI142" s="28">
        <v>5.5</v>
      </c>
      <c r="AJ142" s="87" t="s">
        <v>41</v>
      </c>
      <c r="AK142" s="87" t="s">
        <v>41</v>
      </c>
      <c r="AL142" s="87" t="s">
        <v>170</v>
      </c>
      <c r="AM142" s="87" t="s">
        <v>44</v>
      </c>
      <c r="AN142" s="104">
        <v>2.1</v>
      </c>
      <c r="AQ142" s="226"/>
    </row>
    <row r="143" spans="1:43" ht="15.75" x14ac:dyDescent="0.25">
      <c r="A143" s="32">
        <v>2139</v>
      </c>
      <c r="B143" s="3" t="s">
        <v>150</v>
      </c>
      <c r="C143" s="13" t="s">
        <v>151</v>
      </c>
      <c r="D143" s="87" t="s">
        <v>376</v>
      </c>
      <c r="E143" s="87" t="s">
        <v>382</v>
      </c>
      <c r="F143" s="87" t="s">
        <v>385</v>
      </c>
      <c r="G143" s="11">
        <v>375000</v>
      </c>
      <c r="H143" s="17" t="s">
        <v>374</v>
      </c>
      <c r="I143" s="17" t="s">
        <v>374</v>
      </c>
      <c r="J143" s="17" t="s">
        <v>374</v>
      </c>
      <c r="K143" s="19" t="s">
        <v>374</v>
      </c>
      <c r="L143" s="87" t="s">
        <v>152</v>
      </c>
      <c r="M143" s="87" t="s">
        <v>27</v>
      </c>
      <c r="N143" s="25" t="s">
        <v>26</v>
      </c>
      <c r="O143" s="92"/>
      <c r="P143" s="92"/>
      <c r="Q143" s="99"/>
      <c r="R143" s="99"/>
      <c r="S143" s="99"/>
      <c r="T143" s="25" t="s">
        <v>26</v>
      </c>
      <c r="U143" s="25" t="s">
        <v>26</v>
      </c>
      <c r="V143" s="87" t="s">
        <v>153</v>
      </c>
      <c r="W143" s="87" t="s">
        <v>154</v>
      </c>
      <c r="X143" s="307" t="s">
        <v>388</v>
      </c>
      <c r="Y143" s="308"/>
      <c r="Z143" s="307" t="s">
        <v>388</v>
      </c>
      <c r="AA143" s="308"/>
      <c r="AB143" s="87" t="s">
        <v>122</v>
      </c>
      <c r="AC143" s="87" t="s">
        <v>62</v>
      </c>
      <c r="AD143" s="28">
        <v>3</v>
      </c>
      <c r="AE143" s="87" t="s">
        <v>396</v>
      </c>
      <c r="AF143" s="87" t="s">
        <v>35</v>
      </c>
      <c r="AG143" s="87" t="s">
        <v>35</v>
      </c>
      <c r="AH143" s="87" t="s">
        <v>35</v>
      </c>
      <c r="AI143" s="28">
        <v>5</v>
      </c>
      <c r="AJ143" s="87" t="s">
        <v>41</v>
      </c>
      <c r="AK143" s="87">
        <v>4</v>
      </c>
      <c r="AL143" s="87" t="s">
        <v>170</v>
      </c>
      <c r="AM143" s="87"/>
      <c r="AN143" s="104">
        <v>8.5</v>
      </c>
      <c r="AQ143" s="226"/>
    </row>
    <row r="144" spans="1:43" ht="22.5" x14ac:dyDescent="0.25">
      <c r="A144" s="32">
        <v>2140</v>
      </c>
      <c r="B144" s="3" t="s">
        <v>161</v>
      </c>
      <c r="C144" s="13" t="s">
        <v>378</v>
      </c>
      <c r="D144" s="87" t="s">
        <v>376</v>
      </c>
      <c r="E144" s="87" t="s">
        <v>383</v>
      </c>
      <c r="F144" s="87" t="s">
        <v>385</v>
      </c>
      <c r="G144" s="11">
        <v>39600</v>
      </c>
      <c r="H144" s="17" t="s">
        <v>374</v>
      </c>
      <c r="I144" s="17" t="s">
        <v>374</v>
      </c>
      <c r="J144" s="17" t="s">
        <v>374</v>
      </c>
      <c r="K144" s="19" t="s">
        <v>374</v>
      </c>
      <c r="L144" s="87" t="s">
        <v>163</v>
      </c>
      <c r="M144" s="87" t="s">
        <v>164</v>
      </c>
      <c r="N144" s="25" t="s">
        <v>26</v>
      </c>
      <c r="O144" s="25" t="s">
        <v>26</v>
      </c>
      <c r="P144" s="25" t="s">
        <v>26</v>
      </c>
      <c r="Q144" s="99"/>
      <c r="R144" s="99"/>
      <c r="S144" s="99"/>
      <c r="T144" s="25" t="s">
        <v>26</v>
      </c>
      <c r="U144" s="25" t="s">
        <v>26</v>
      </c>
      <c r="V144" s="87" t="s">
        <v>102</v>
      </c>
      <c r="W144" s="87" t="s">
        <v>110</v>
      </c>
      <c r="X144" s="87" t="s">
        <v>165</v>
      </c>
      <c r="Y144" s="87" t="s">
        <v>111</v>
      </c>
      <c r="Z144" s="87" t="s">
        <v>97</v>
      </c>
      <c r="AA144" s="87" t="s">
        <v>166</v>
      </c>
      <c r="AB144" s="87" t="s">
        <v>88</v>
      </c>
      <c r="AC144" s="87" t="s">
        <v>389</v>
      </c>
      <c r="AD144" s="28">
        <v>4</v>
      </c>
      <c r="AE144" s="87" t="s">
        <v>396</v>
      </c>
      <c r="AF144" s="87" t="s">
        <v>44</v>
      </c>
      <c r="AG144" s="87" t="s">
        <v>44</v>
      </c>
      <c r="AH144" s="87" t="s">
        <v>35</v>
      </c>
      <c r="AI144" s="28">
        <v>6</v>
      </c>
      <c r="AJ144" s="87" t="s">
        <v>41</v>
      </c>
      <c r="AK144" s="87" t="s">
        <v>41</v>
      </c>
      <c r="AL144" s="87" t="s">
        <v>170</v>
      </c>
      <c r="AM144" s="87"/>
      <c r="AN144" s="104">
        <v>1.6</v>
      </c>
      <c r="AQ144" s="228"/>
    </row>
    <row r="145" spans="1:43" ht="22.5" x14ac:dyDescent="0.25">
      <c r="A145" s="32">
        <v>2141</v>
      </c>
      <c r="B145" s="14" t="s">
        <v>377</v>
      </c>
      <c r="C145" s="23" t="s">
        <v>162</v>
      </c>
      <c r="D145" s="6" t="s">
        <v>376</v>
      </c>
      <c r="E145" s="87" t="s">
        <v>383</v>
      </c>
      <c r="F145" s="87" t="s">
        <v>385</v>
      </c>
      <c r="G145" s="100">
        <v>16320</v>
      </c>
      <c r="H145" s="17" t="s">
        <v>374</v>
      </c>
      <c r="I145" s="17" t="s">
        <v>374</v>
      </c>
      <c r="J145" s="17" t="s">
        <v>374</v>
      </c>
      <c r="K145" s="19" t="s">
        <v>374</v>
      </c>
      <c r="L145" s="87" t="s">
        <v>163</v>
      </c>
      <c r="M145" s="87" t="s">
        <v>164</v>
      </c>
      <c r="N145" s="25" t="s">
        <v>26</v>
      </c>
      <c r="O145" s="25" t="s">
        <v>26</v>
      </c>
      <c r="P145" s="25" t="s">
        <v>26</v>
      </c>
      <c r="Q145" s="101"/>
      <c r="R145" s="101"/>
      <c r="S145" s="101"/>
      <c r="T145" s="25" t="s">
        <v>26</v>
      </c>
      <c r="U145" s="25" t="s">
        <v>26</v>
      </c>
      <c r="V145" s="87" t="s">
        <v>102</v>
      </c>
      <c r="W145" s="87" t="s">
        <v>110</v>
      </c>
      <c r="X145" s="87" t="s">
        <v>165</v>
      </c>
      <c r="Y145" s="87" t="s">
        <v>111</v>
      </c>
      <c r="Z145" s="87" t="s">
        <v>97</v>
      </c>
      <c r="AA145" s="87" t="s">
        <v>166</v>
      </c>
      <c r="AB145" s="87" t="s">
        <v>88</v>
      </c>
      <c r="AC145" s="87" t="s">
        <v>389</v>
      </c>
      <c r="AD145" s="28">
        <v>1.5</v>
      </c>
      <c r="AE145" s="102" t="s">
        <v>396</v>
      </c>
      <c r="AF145" s="87" t="s">
        <v>40</v>
      </c>
      <c r="AG145" s="87" t="s">
        <v>35</v>
      </c>
      <c r="AH145" s="87" t="s">
        <v>35</v>
      </c>
      <c r="AI145" s="28">
        <v>6</v>
      </c>
      <c r="AJ145" s="87">
        <v>4</v>
      </c>
      <c r="AK145" s="87" t="s">
        <v>41</v>
      </c>
      <c r="AL145" s="87" t="s">
        <v>170</v>
      </c>
      <c r="AM145" s="103"/>
      <c r="AN145" s="104">
        <v>5.25</v>
      </c>
      <c r="AQ145" s="226"/>
    </row>
    <row r="146" spans="1:43" ht="15.75" x14ac:dyDescent="0.25">
      <c r="A146" s="195">
        <v>2142</v>
      </c>
      <c r="B146" s="196" t="s">
        <v>816</v>
      </c>
      <c r="C146" s="197" t="s">
        <v>817</v>
      </c>
      <c r="D146" s="25" t="s">
        <v>26</v>
      </c>
      <c r="E146" s="198" t="s">
        <v>382</v>
      </c>
      <c r="F146" s="198" t="s">
        <v>384</v>
      </c>
      <c r="G146" s="199">
        <v>816000</v>
      </c>
      <c r="N146" s="25" t="s">
        <v>26</v>
      </c>
      <c r="O146" s="25" t="s">
        <v>26</v>
      </c>
      <c r="T146" s="25" t="s">
        <v>26</v>
      </c>
      <c r="U146" s="25" t="s">
        <v>26</v>
      </c>
      <c r="AB146" s="198" t="s">
        <v>88</v>
      </c>
      <c r="AC146" s="198" t="s">
        <v>190</v>
      </c>
      <c r="AD146" s="200">
        <v>3</v>
      </c>
      <c r="AE146" s="198" t="s">
        <v>397</v>
      </c>
      <c r="AN146" s="104">
        <v>200</v>
      </c>
    </row>
  </sheetData>
  <sheetProtection algorithmName="SHA-512" hashValue="DvInffWXUUt4ATw23NOnCKofus3D4LnFpirGs/jucTY13Qri9d14KE53pwCkzjjTOAZnxvdcp0B+pGiXWZ+EiQ==" saltValue="IBw2/5dH4MRg9QHSKc6jIg==" spinCount="100000" sheet="1" objects="1" scenarios="1"/>
  <sortState ref="A5:AQ146">
    <sortCondition ref="A5:A145"/>
  </sortState>
  <mergeCells count="72">
    <mergeCell ref="L1:L3"/>
    <mergeCell ref="A1:A3"/>
    <mergeCell ref="B1:B3"/>
    <mergeCell ref="C1:C3"/>
    <mergeCell ref="D1:D3"/>
    <mergeCell ref="E1:E3"/>
    <mergeCell ref="F1:F3"/>
    <mergeCell ref="G1:G3"/>
    <mergeCell ref="H1:H3"/>
    <mergeCell ref="I1:I3"/>
    <mergeCell ref="J1:J3"/>
    <mergeCell ref="K1:K3"/>
    <mergeCell ref="M1:M3"/>
    <mergeCell ref="N1:P1"/>
    <mergeCell ref="Q1:U1"/>
    <mergeCell ref="V1:AA1"/>
    <mergeCell ref="N2:N3"/>
    <mergeCell ref="O2:O3"/>
    <mergeCell ref="P2:P3"/>
    <mergeCell ref="Q2:Q3"/>
    <mergeCell ref="R2:R3"/>
    <mergeCell ref="S2:S3"/>
    <mergeCell ref="AH2:AH4"/>
    <mergeCell ref="T2:T3"/>
    <mergeCell ref="U2:U3"/>
    <mergeCell ref="V2:W2"/>
    <mergeCell ref="X2:Y2"/>
    <mergeCell ref="Z2:AA2"/>
    <mergeCell ref="AB2:AB4"/>
    <mergeCell ref="X4:Y4"/>
    <mergeCell ref="Z4:AA4"/>
    <mergeCell ref="AC2:AC4"/>
    <mergeCell ref="AD2:AD4"/>
    <mergeCell ref="AE2:AE4"/>
    <mergeCell ref="AF2:AF4"/>
    <mergeCell ref="AG2:AG4"/>
    <mergeCell ref="A4:C4"/>
    <mergeCell ref="D4:H4"/>
    <mergeCell ref="K4:R4"/>
    <mergeCell ref="S4:U4"/>
    <mergeCell ref="V4:W4"/>
    <mergeCell ref="AI2:AI4"/>
    <mergeCell ref="AJ2:AJ4"/>
    <mergeCell ref="AK2:AK4"/>
    <mergeCell ref="AL2:AL4"/>
    <mergeCell ref="AM2:AM4"/>
    <mergeCell ref="X11:Y11"/>
    <mergeCell ref="Z11:AA11"/>
    <mergeCell ref="X13:Y13"/>
    <mergeCell ref="Z13:AA13"/>
    <mergeCell ref="V17:W17"/>
    <mergeCell ref="X17:Y17"/>
    <mergeCell ref="X26:Y26"/>
    <mergeCell ref="Z26:AA26"/>
    <mergeCell ref="V27:W27"/>
    <mergeCell ref="Z29:AA29"/>
    <mergeCell ref="X40:Y40"/>
    <mergeCell ref="Z40:AA40"/>
    <mergeCell ref="V141:W141"/>
    <mergeCell ref="X48:Y48"/>
    <mergeCell ref="Z48:AA48"/>
    <mergeCell ref="X51:Y51"/>
    <mergeCell ref="Z51:AA51"/>
    <mergeCell ref="X56:Y56"/>
    <mergeCell ref="Z56:AA56"/>
    <mergeCell ref="Z142:AA142"/>
    <mergeCell ref="X143:Y143"/>
    <mergeCell ref="Z143:AA143"/>
    <mergeCell ref="X62:Y62"/>
    <mergeCell ref="Z62:AA62"/>
    <mergeCell ref="X97:Y97"/>
    <mergeCell ref="Z97:AA97"/>
  </mergeCells>
  <hyperlinks>
    <hyperlink ref="C43" r:id="rId1" display="http://plants.usda.gov/java/profile?symbol=PEVI"/>
    <hyperlink ref="C44" r:id="rId2" display="http://plants.usda.gov/java/profile?symbol=HETU"/>
    <hyperlink ref="C45" r:id="rId3" display="http://plants.usda.gov/java/profile?symbol=BOAS"/>
    <hyperlink ref="C46" r:id="rId4" display="http://plants.usda.gov/java/profile?symbol=SYCO4"/>
    <hyperlink ref="C47" r:id="rId5" display="http://plants.usda.gov/java/profile?symbol=SYPIP3"/>
    <hyperlink ref="C48" r:id="rId6" display="http://plants.usda.gov/java/profile?symbol=SYPAP2"/>
    <hyperlink ref="C49" r:id="rId7" display="http://plants.usda.gov/java/profile?symbol=SYPAP2"/>
    <hyperlink ref="C50" r:id="rId8" display="http://plants.usda.gov/java/profile?symbol=SYPUP"/>
    <hyperlink ref="C51" r:id="rId9" display="http://plants.usda.gov/java/profile?symbol=SYLAL3"/>
    <hyperlink ref="C52" r:id="rId10" display="http://plants.usda.gov/java/profile?symbol=SYPR6"/>
    <hyperlink ref="C53" r:id="rId11" display="http://plants.usda.gov/java/profile?symbol=GELA"/>
    <hyperlink ref="C54" r:id="rId12" display="http://plants.usda.gov/java/profile?symbol=GECA7"/>
    <hyperlink ref="C55" r:id="rId13" display="http://plants.usda.gov/java/profile?symbol=PEDI"/>
    <hyperlink ref="C56" r:id="rId14" display="http://plants.usda.gov/java/profile?symbol=MOFI"/>
    <hyperlink ref="C59" r:id="rId15" display="http://plants.usda.gov/java/profile?symbol=BIFR"/>
    <hyperlink ref="C61" r:id="rId16" display="http://plants.usda.gov/java/profile?symbol=MOFI"/>
    <hyperlink ref="C62" r:id="rId17" display="http://plants.usda.gov/java/profile?symbol=LISP"/>
    <hyperlink ref="C63" r:id="rId18" display="http://plants.usda.gov/java/profile?symbol=LIPIP"/>
    <hyperlink ref="C64" r:id="rId19" display="http://plants.usda.gov/java/profile?symbol=SIAN3"/>
    <hyperlink ref="C67" r:id="rId20" display="http://plants.usda.gov/java/profile?symbol=SPAM"/>
    <hyperlink ref="C68" r:id="rId21" display="http://plants.usda.gov/java/profile?symbol=SPEU"/>
    <hyperlink ref="C69" r:id="rId22" display="http://plants.usda.gov/java/profile?symbol=ASTU"/>
    <hyperlink ref="C70" r:id="rId23" display="http://plants.usda.gov/java/profile?symbol=LOCA2"/>
    <hyperlink ref="C71" r:id="rId24" display="http://plants.usda.gov/java/profile?symbol=TYLA"/>
    <hyperlink ref="C73" r:id="rId25" display="http://plants.usda.gov/java/profile?symbol=ECPA"/>
    <hyperlink ref="C74" r:id="rId26" display="http://plants.usda.gov/java/profile?symbol=RAPI"/>
    <hyperlink ref="C75" r:id="rId27" display="http://plants.usda.gov/java/profile?symbol=ECPU"/>
    <hyperlink ref="C76" r:id="rId28" display="http://plants.usda.gov/java/profile?symbol=RAPI"/>
    <hyperlink ref="C77" r:id="rId29" display="http://plants.usda.gov/java/profile?symbol=COLA5"/>
    <hyperlink ref="C78" r:id="rId30" display="http://plants.usda.gov/java/profile?symbol=COTI3"/>
    <hyperlink ref="C80" r:id="rId31" display="http://plants.usda.gov/java/profile?symbol=SIPE2"/>
    <hyperlink ref="C81" r:id="rId32" display="http://plants.usda.gov/java/profile?symbol=SALA2"/>
    <hyperlink ref="C82" r:id="rId33" display="http://plants.usda.gov/java/profile?symbol=GECL"/>
    <hyperlink ref="C83" r:id="rId34" display="http://plants.usda.gov/java/profile?symbol=SOCA6"/>
    <hyperlink ref="C84" r:id="rId35" display="http://plants.usda.gov/java/profile?symbol=SONE"/>
    <hyperlink ref="C85" r:id="rId36" display="http://plants.usda.gov/java/profile?symbol=SOFI"/>
    <hyperlink ref="C86" r:id="rId37" display="http://plants.usda.gov/java/profile?symbol=OLRIR"/>
    <hyperlink ref="C87" r:id="rId38" display="http://plants.usda.gov/java/profile?symbol=SORU2"/>
    <hyperlink ref="C88" r:id="rId39" display="http://plants.usda.gov/java/profile?symbol=SOPA2"/>
    <hyperlink ref="C90" r:id="rId40" display="http://plants.usda.gov/java/profile?symbol=SOCA4"/>
    <hyperlink ref="C92" r:id="rId41" display="http://plants.usda.gov/java/profile?symbol=CACO17"/>
    <hyperlink ref="C93" r:id="rId42" display="http://plants.usda.gov/java/profile?symbol=APCA"/>
    <hyperlink ref="C94" r:id="rId43" display="http://plants.usda.gov/java/profile?symbol=IRVI"/>
    <hyperlink ref="C95" r:id="rId44" display="http://plants.usda.gov/java/profile?symbol=VENO"/>
    <hyperlink ref="C96" r:id="rId45" display="http://plants.usda.gov/java/profile?symbol=VENO"/>
    <hyperlink ref="C100" r:id="rId46" display="http://plants.usda.gov/java/profile?symbol=ASTU"/>
    <hyperlink ref="C101" r:id="rId47" display="http://plants.usda.gov/java/profile?symbol=ASIN"/>
    <hyperlink ref="C102" r:id="rId48" display="http://plants.usda.gov/java/profile?symbol=COCO13"/>
    <hyperlink ref="C103" r:id="rId49" display="http://plants.usda.gov/java/profile?symbol=MIAL2"/>
    <hyperlink ref="C107" r:id="rId50" display="http://plants.usda.gov/java/profile?symbol=PALU2"/>
    <hyperlink ref="C108" r:id="rId51" display="http://plants.usda.gov/java/profile?symbol=PEDI"/>
    <hyperlink ref="C109" r:id="rId52" display="http://plants.usda.gov/java/profile?symbol=PHSU3"/>
    <hyperlink ref="C110" r:id="rId53" display="http://plants.usda.gov/java/profile?symbol=POCO14"/>
    <hyperlink ref="C111" r:id="rId54" display="http://plants.usda.gov/java/profile?symbol=ALSU"/>
    <hyperlink ref="C112" r:id="rId55" display="http://plants.usda.gov/java/profile?symbol=CAIN2"/>
    <hyperlink ref="C113" r:id="rId56" display="http://plants.usda.gov/java/profile?symbol=OEBI"/>
    <hyperlink ref="C114" r:id="rId57" display="http://plants.usda.gov/java/profile?symbol=OEPI2"/>
    <hyperlink ref="C118" r:id="rId58" display="http://plants.usda.gov/java/profile?symbol=HIMO"/>
    <hyperlink ref="C119" r:id="rId59" display="http://plants.usda.gov/java/profile?symbol=SIPE2"/>
    <hyperlink ref="C120" r:id="rId60" display="http://plants.usda.gov/java/profile?symbol=POPE2"/>
    <hyperlink ref="C121" r:id="rId61" display="http://plants.usda.gov/java/profile?symbol=HEAU"/>
    <hyperlink ref="C122" r:id="rId62" display="http://plants.usda.gov/java/profile?symbol=TRVI"/>
    <hyperlink ref="C123" r:id="rId63" display="http://plants.usda.gov/java/profile?symbol=TRVI"/>
    <hyperlink ref="C124" r:id="rId64" display="http://plants.usda.gov/java/profile?symbol=HYPU"/>
    <hyperlink ref="C125" r:id="rId65" display="http://plants.usda.gov/java/profile?symbol=HETU"/>
    <hyperlink ref="C126" r:id="rId66" display="http://plants.usda.gov/java/profile?symbol=HEAN2"/>
    <hyperlink ref="C127" r:id="rId67" display="http://plants.usda.gov/java/profile?symbol=HECU3"/>
    <hyperlink ref="C128" r:id="rId68" display="http://plants.usda.gov/java/profile?symbol=HEDE4"/>
    <hyperlink ref="C129" r:id="rId69" display="http://plants.usda.gov/java/profile?symbol=HEDE4"/>
    <hyperlink ref="C130" r:id="rId70" display="http://plants.usda.gov/java/profile?symbol=RUHI2"/>
    <hyperlink ref="C131" r:id="rId71" display="http://plants.usda.gov/java/profile?symbol=RUHU"/>
    <hyperlink ref="C132" r:id="rId72" display="http://plants.usda.gov/java/profile?symbol=ACAM"/>
    <hyperlink ref="C133" r:id="rId73" display="http://plants.usda.gov/java/profile?symbol=POSA5"/>
    <hyperlink ref="C137" r:id="rId74" display="http://plants.usda.gov/java/profile?symbol=ACMI2"/>
    <hyperlink ref="C58" r:id="rId75" display="http://plants.usda.gov/java/profile?symbol=BIAR"/>
    <hyperlink ref="C60" r:id="rId76" display="http://plants.usda.gov/java/profile?symbol=BICE"/>
  </hyperlinks>
  <pageMargins left="0.7" right="0.7" top="0.75" bottom="0.75" header="0.3" footer="0.3"/>
  <pageSetup orientation="portrait" r:id="rId7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O33"/>
  <sheetViews>
    <sheetView showGridLines="0" workbookViewId="0">
      <selection activeCell="B4" sqref="B4"/>
    </sheetView>
  </sheetViews>
  <sheetFormatPr defaultRowHeight="15" x14ac:dyDescent="0.25"/>
  <cols>
    <col min="1" max="1" width="13.42578125" style="65" customWidth="1"/>
    <col min="2" max="2" width="31.28515625" style="65" customWidth="1"/>
    <col min="3" max="3" width="11" style="65" customWidth="1"/>
    <col min="4" max="4" width="9" style="65" customWidth="1"/>
    <col min="5" max="6" width="10.28515625" style="65" customWidth="1"/>
    <col min="7" max="7" width="6.85546875" style="65" customWidth="1"/>
    <col min="8" max="8" width="27" style="65" customWidth="1"/>
    <col min="9" max="9" width="9.7109375" style="65" customWidth="1"/>
    <col min="10" max="10" width="8" style="65" customWidth="1"/>
    <col min="11" max="11" width="3.5703125" style="65" customWidth="1"/>
    <col min="12" max="12" width="5.5703125" style="65" customWidth="1"/>
    <col min="13" max="13" width="9" style="65" customWidth="1"/>
    <col min="14" max="16" width="9.140625" style="65"/>
    <col min="17" max="17" width="11" style="65" bestFit="1" customWidth="1"/>
    <col min="18" max="16384" width="9.140625" style="65"/>
  </cols>
  <sheetData>
    <row r="1" spans="1:15" ht="15.75" thickBot="1" x14ac:dyDescent="0.3">
      <c r="A1" s="84" t="s">
        <v>691</v>
      </c>
      <c r="B1" s="85"/>
      <c r="C1" s="85"/>
      <c r="D1" s="85"/>
      <c r="E1" s="85"/>
      <c r="F1" s="85"/>
      <c r="G1" s="85"/>
      <c r="H1" s="85"/>
    </row>
    <row r="2" spans="1:15" s="66" customFormat="1" ht="30.75" thickBot="1" x14ac:dyDescent="0.3">
      <c r="B2" s="234"/>
      <c r="C2" s="234"/>
      <c r="D2" s="234"/>
      <c r="E2" s="234"/>
      <c r="F2" s="234"/>
      <c r="G2" s="234"/>
      <c r="H2" s="234"/>
      <c r="K2" s="241"/>
      <c r="L2" s="258" t="s">
        <v>812</v>
      </c>
      <c r="M2" s="259"/>
      <c r="N2" s="224" t="s">
        <v>822</v>
      </c>
      <c r="O2" s="225" t="s">
        <v>821</v>
      </c>
    </row>
    <row r="3" spans="1:15" x14ac:dyDescent="0.25">
      <c r="A3" s="86" t="s">
        <v>804</v>
      </c>
      <c r="B3" s="235"/>
      <c r="C3" s="235"/>
      <c r="D3" s="235"/>
      <c r="E3" s="235"/>
      <c r="F3" s="235"/>
      <c r="G3" s="235"/>
      <c r="H3" s="235"/>
      <c r="I3" s="66"/>
      <c r="J3" s="66"/>
      <c r="K3" s="241"/>
      <c r="L3" s="260" t="s">
        <v>418</v>
      </c>
      <c r="M3" s="261"/>
      <c r="N3" s="79">
        <f>Data!I64</f>
        <v>0</v>
      </c>
      <c r="O3" s="223" t="e">
        <f>Data!H64/Calculator!I33</f>
        <v>#DIV/0!</v>
      </c>
    </row>
    <row r="4" spans="1:15" x14ac:dyDescent="0.25">
      <c r="A4" s="83" t="s">
        <v>696</v>
      </c>
      <c r="B4" s="67"/>
      <c r="C4" s="66"/>
      <c r="D4" s="66"/>
      <c r="E4" s="66"/>
      <c r="F4" s="68"/>
      <c r="G4" s="68"/>
      <c r="H4" s="69"/>
      <c r="I4" s="69"/>
      <c r="J4" s="66"/>
      <c r="K4" s="241"/>
      <c r="L4" s="262" t="s">
        <v>431</v>
      </c>
      <c r="M4" s="263"/>
      <c r="N4" s="77">
        <f>Data!K64</f>
        <v>0</v>
      </c>
      <c r="O4" s="220" t="e">
        <f>Data!J64/Calculator!I33</f>
        <v>#DIV/0!</v>
      </c>
    </row>
    <row r="5" spans="1:15" ht="15.75" thickBot="1" x14ac:dyDescent="0.3">
      <c r="A5" s="83" t="s">
        <v>697</v>
      </c>
      <c r="B5" s="67"/>
      <c r="C5" s="66"/>
      <c r="D5" s="66"/>
      <c r="E5" s="66"/>
      <c r="F5" s="68"/>
      <c r="G5" s="68"/>
      <c r="H5" s="70"/>
      <c r="I5" s="71"/>
      <c r="J5" s="66"/>
      <c r="K5" s="241"/>
      <c r="L5" s="260" t="s">
        <v>432</v>
      </c>
      <c r="M5" s="261"/>
      <c r="N5" s="221">
        <f>Data!M64</f>
        <v>0</v>
      </c>
      <c r="O5" s="222" t="e">
        <f>Data!L64/Calculator!I33</f>
        <v>#DIV/0!</v>
      </c>
    </row>
    <row r="6" spans="1:15" x14ac:dyDescent="0.25">
      <c r="A6" s="66"/>
      <c r="B6" s="66"/>
      <c r="C6" s="66"/>
      <c r="D6" s="66"/>
      <c r="E6" s="66"/>
      <c r="F6" s="66"/>
      <c r="G6" s="66"/>
      <c r="H6" s="66"/>
      <c r="I6" s="66"/>
      <c r="J6" s="66"/>
      <c r="K6" s="66"/>
      <c r="L6" s="240"/>
      <c r="M6" s="240"/>
      <c r="N6" s="66"/>
    </row>
    <row r="7" spans="1:15" ht="30.75" thickBot="1" x14ac:dyDescent="0.3">
      <c r="A7" s="156" t="s">
        <v>415</v>
      </c>
      <c r="B7" s="157" t="s">
        <v>692</v>
      </c>
      <c r="C7" s="158" t="s">
        <v>829</v>
      </c>
      <c r="D7" s="158" t="s">
        <v>9</v>
      </c>
      <c r="E7" s="158" t="s">
        <v>10</v>
      </c>
      <c r="F7" s="158" t="s">
        <v>774</v>
      </c>
      <c r="G7" s="158" t="s">
        <v>825</v>
      </c>
      <c r="H7" s="159" t="s">
        <v>2</v>
      </c>
      <c r="I7" s="239" t="s">
        <v>830</v>
      </c>
      <c r="J7" s="256" t="s">
        <v>807</v>
      </c>
      <c r="K7" s="257"/>
      <c r="L7" s="154" t="s">
        <v>808</v>
      </c>
      <c r="M7" s="155" t="s">
        <v>430</v>
      </c>
      <c r="N7" s="155" t="s">
        <v>416</v>
      </c>
      <c r="O7" s="80" t="s">
        <v>428</v>
      </c>
    </row>
    <row r="8" spans="1:15" x14ac:dyDescent="0.25">
      <c r="A8" s="151"/>
      <c r="B8" s="74"/>
      <c r="C8" s="246" t="e">
        <f>VLOOKUP($O8,PEG!$A$5:$AM$146,39)</f>
        <v>#N/A</v>
      </c>
      <c r="D8" s="242" t="e">
        <f>VLOOKUP($O8,PEG!$A$5:$AM$146,28)</f>
        <v>#N/A</v>
      </c>
      <c r="E8" s="243" t="e">
        <f>VLOOKUP($O8,PEG!$A$5:$AM$146,29)</f>
        <v>#N/A</v>
      </c>
      <c r="F8" s="237" t="e">
        <f>VLOOKUP($O8,PEG!$A$5:$AM$146,5)</f>
        <v>#N/A</v>
      </c>
      <c r="G8" s="237" t="e">
        <f>VLOOKUP($O8,PEG!$A$5:$AM$146,35)</f>
        <v>#N/A</v>
      </c>
      <c r="H8" s="152" t="e">
        <f>VLOOKUP($O8,PEG!$A$5:$C$146,3)</f>
        <v>#N/A</v>
      </c>
      <c r="I8" s="153"/>
      <c r="J8" s="149" t="e">
        <f>(I8*43560)/(VLOOKUP($O8,PEG!$A$5:$G$146,7))</f>
        <v>#N/A</v>
      </c>
      <c r="K8" s="150" t="s">
        <v>420</v>
      </c>
      <c r="L8" s="160" t="e">
        <f>(I8/$I$33)</f>
        <v>#DIV/0!</v>
      </c>
      <c r="M8" s="148" t="e">
        <f>VLOOKUP($O8,PEG!$A$5:$AN$146,40)</f>
        <v>#N/A</v>
      </c>
      <c r="N8" s="148" t="e">
        <f>J8*M8</f>
        <v>#N/A</v>
      </c>
      <c r="O8" s="81" t="e">
        <f>HLOOKUP(B8,Data!$D$1:$EO$3,3)</f>
        <v>#N/A</v>
      </c>
    </row>
    <row r="9" spans="1:15" x14ac:dyDescent="0.25">
      <c r="A9" s="72"/>
      <c r="B9" s="72"/>
      <c r="C9" s="247" t="e">
        <f>VLOOKUP($O9,PEG!$A$5:$AM$146,39)</f>
        <v>#N/A</v>
      </c>
      <c r="D9" s="245" t="e">
        <f>VLOOKUP($O9,PEG!$A$5:$AM$146,28)</f>
        <v>#N/A</v>
      </c>
      <c r="E9" s="243" t="e">
        <f>VLOOKUP($O9,PEG!$A$5:$AM$146,29)</f>
        <v>#N/A</v>
      </c>
      <c r="F9" s="237" t="e">
        <f>VLOOKUP($O9,PEG!$A$5:$AM$146,5)</f>
        <v>#N/A</v>
      </c>
      <c r="G9" s="238" t="e">
        <f>VLOOKUP($O9,PEG!$A$5:$AM$146,35)</f>
        <v>#N/A</v>
      </c>
      <c r="H9" s="152" t="e">
        <f>VLOOKUP($O9,PEG!$A$5:$C$146,3)</f>
        <v>#N/A</v>
      </c>
      <c r="I9" s="73"/>
      <c r="J9" s="149" t="e">
        <f>(I9*43560)/(VLOOKUP($O9,PEG!$A$5:$G$146,7))</f>
        <v>#N/A</v>
      </c>
      <c r="K9" s="78" t="s">
        <v>420</v>
      </c>
      <c r="L9" s="175" t="e">
        <f>(I9/$I$33)</f>
        <v>#DIV/0!</v>
      </c>
      <c r="M9" s="148" t="e">
        <f>VLOOKUP($O9,PEG!$A$5:$AN$146,40)</f>
        <v>#N/A</v>
      </c>
      <c r="N9" s="82" t="e">
        <f t="shared" ref="N9:N22" si="0">J9*M9</f>
        <v>#N/A</v>
      </c>
      <c r="O9" s="81" t="e">
        <f>HLOOKUP(B9,Data!$D$1:$EO$3,3)</f>
        <v>#N/A</v>
      </c>
    </row>
    <row r="10" spans="1:15" x14ac:dyDescent="0.25">
      <c r="A10" s="72"/>
      <c r="B10" s="74"/>
      <c r="C10" s="247" t="e">
        <f>VLOOKUP($O10,PEG!$A$5:$AM$146,39)</f>
        <v>#N/A</v>
      </c>
      <c r="D10" s="245" t="e">
        <f>VLOOKUP($O10,PEG!$A$5:$AM$146,28)</f>
        <v>#N/A</v>
      </c>
      <c r="E10" s="243" t="e">
        <f>VLOOKUP($O10,PEG!$A$5:$AM$146,29)</f>
        <v>#N/A</v>
      </c>
      <c r="F10" s="237" t="e">
        <f>VLOOKUP($O10,PEG!$A$5:$AM$146,5)</f>
        <v>#N/A</v>
      </c>
      <c r="G10" s="238" t="e">
        <f>VLOOKUP($O10,PEG!$A$5:$AM$146,35)</f>
        <v>#N/A</v>
      </c>
      <c r="H10" s="152" t="e">
        <f>VLOOKUP($O10,PEG!$A$5:$C$146,3)</f>
        <v>#N/A</v>
      </c>
      <c r="I10" s="73"/>
      <c r="J10" s="149" t="e">
        <f>(I10*43560)/(VLOOKUP($O10,PEG!$A$5:$G$146,7))</f>
        <v>#N/A</v>
      </c>
      <c r="K10" s="78" t="s">
        <v>420</v>
      </c>
      <c r="L10" s="175" t="e">
        <f>(I10/$I$33)</f>
        <v>#DIV/0!</v>
      </c>
      <c r="M10" s="148" t="e">
        <f>VLOOKUP($O10,PEG!$A$5:$AN$146,40)</f>
        <v>#N/A</v>
      </c>
      <c r="N10" s="82" t="e">
        <f t="shared" si="0"/>
        <v>#N/A</v>
      </c>
      <c r="O10" s="81" t="e">
        <f>HLOOKUP(B10,Data!$D$1:$EO$3,3)</f>
        <v>#N/A</v>
      </c>
    </row>
    <row r="11" spans="1:15" x14ac:dyDescent="0.25">
      <c r="A11" s="72"/>
      <c r="B11" s="75"/>
      <c r="C11" s="247" t="e">
        <f>VLOOKUP($O11,PEG!$A$5:$AM$146,39)</f>
        <v>#N/A</v>
      </c>
      <c r="D11" s="245" t="e">
        <f>VLOOKUP($O11,PEG!$A$5:$AM$146,28)</f>
        <v>#N/A</v>
      </c>
      <c r="E11" s="243" t="e">
        <f>VLOOKUP($O11,PEG!$A$5:$AM$146,29)</f>
        <v>#N/A</v>
      </c>
      <c r="F11" s="237" t="e">
        <f>VLOOKUP($O11,PEG!$A$5:$AM$146,5)</f>
        <v>#N/A</v>
      </c>
      <c r="G11" s="238" t="e">
        <f>VLOOKUP($O11,PEG!$A$5:$AM$146,35)</f>
        <v>#N/A</v>
      </c>
      <c r="H11" s="152" t="e">
        <f>VLOOKUP($O11,PEG!$A$5:$C$146,3)</f>
        <v>#N/A</v>
      </c>
      <c r="I11" s="73"/>
      <c r="J11" s="149" t="e">
        <f>(I11*43560)/(VLOOKUP($O11,PEG!$A$5:$G$146,7))</f>
        <v>#N/A</v>
      </c>
      <c r="K11" s="78" t="s">
        <v>420</v>
      </c>
      <c r="L11" s="160" t="e">
        <f>(I11/$I$33)</f>
        <v>#DIV/0!</v>
      </c>
      <c r="M11" s="148" t="e">
        <f>VLOOKUP($O11,PEG!$A$5:$AN$146,40)</f>
        <v>#N/A</v>
      </c>
      <c r="N11" s="82" t="e">
        <f t="shared" si="0"/>
        <v>#N/A</v>
      </c>
      <c r="O11" s="81" t="e">
        <f>HLOOKUP(B11,Data!$D$1:$EO$3,3)</f>
        <v>#N/A</v>
      </c>
    </row>
    <row r="12" spans="1:15" x14ac:dyDescent="0.25">
      <c r="A12" s="72"/>
      <c r="B12" s="72"/>
      <c r="C12" s="247" t="e">
        <f>VLOOKUP($O12,PEG!$A$5:$AM$146,39)</f>
        <v>#N/A</v>
      </c>
      <c r="D12" s="245" t="e">
        <f>VLOOKUP($O12,PEG!$A$5:$AM$146,28)</f>
        <v>#N/A</v>
      </c>
      <c r="E12" s="243" t="e">
        <f>VLOOKUP($O12,PEG!$A$5:$AM$146,29)</f>
        <v>#N/A</v>
      </c>
      <c r="F12" s="237" t="e">
        <f>VLOOKUP($O12,PEG!$A$5:$AM$146,5)</f>
        <v>#N/A</v>
      </c>
      <c r="G12" s="238" t="e">
        <f>VLOOKUP($O12,PEG!$A$5:$AM$146,35)</f>
        <v>#N/A</v>
      </c>
      <c r="H12" s="152" t="e">
        <f>VLOOKUP($O12,PEG!$A$5:$C$146,3)</f>
        <v>#N/A</v>
      </c>
      <c r="I12" s="73"/>
      <c r="J12" s="149" t="e">
        <f>(I12*43560)/(VLOOKUP($O12,PEG!$A$5:$G$146,7))</f>
        <v>#N/A</v>
      </c>
      <c r="K12" s="78" t="s">
        <v>420</v>
      </c>
      <c r="L12" s="176" t="e">
        <f>(I12/$I$33)</f>
        <v>#DIV/0!</v>
      </c>
      <c r="M12" s="148" t="e">
        <f>VLOOKUP($O12,PEG!$A$5:$AN$146,40)</f>
        <v>#N/A</v>
      </c>
      <c r="N12" s="82" t="e">
        <f t="shared" si="0"/>
        <v>#N/A</v>
      </c>
      <c r="O12" s="81" t="e">
        <f>HLOOKUP(B12,Data!$D$1:$EO$3,3)</f>
        <v>#N/A</v>
      </c>
    </row>
    <row r="13" spans="1:15" x14ac:dyDescent="0.25">
      <c r="A13" s="72"/>
      <c r="B13" s="74"/>
      <c r="C13" s="247" t="e">
        <f>VLOOKUP($O13,PEG!$A$5:$AM$146,39)</f>
        <v>#N/A</v>
      </c>
      <c r="D13" s="245" t="e">
        <f>VLOOKUP($O13,PEG!$A$5:$AM$146,28)</f>
        <v>#N/A</v>
      </c>
      <c r="E13" s="243" t="e">
        <f>VLOOKUP($O13,PEG!$A$5:$AM$146,29)</f>
        <v>#N/A</v>
      </c>
      <c r="F13" s="237" t="e">
        <f>VLOOKUP($O13,PEG!$A$5:$AM$146,5)</f>
        <v>#N/A</v>
      </c>
      <c r="G13" s="238" t="e">
        <f>VLOOKUP($O13,PEG!$A$5:$AM$146,35)</f>
        <v>#N/A</v>
      </c>
      <c r="H13" s="152" t="e">
        <f>VLOOKUP($O13,PEG!$A$5:$C$146,3)</f>
        <v>#N/A</v>
      </c>
      <c r="I13" s="73"/>
      <c r="J13" s="149" t="e">
        <f>(I13*43560)/(VLOOKUP($O13,PEG!$A$5:$G$146,7))</f>
        <v>#N/A</v>
      </c>
      <c r="K13" s="78" t="s">
        <v>420</v>
      </c>
      <c r="L13" s="176" t="e">
        <f t="shared" ref="L13" si="1">(I13/$I$33)</f>
        <v>#DIV/0!</v>
      </c>
      <c r="M13" s="148" t="e">
        <f>VLOOKUP($O13,PEG!$A$5:$AN$146,40)</f>
        <v>#N/A</v>
      </c>
      <c r="N13" s="82" t="e">
        <f t="shared" si="0"/>
        <v>#N/A</v>
      </c>
      <c r="O13" s="81" t="e">
        <f>HLOOKUP(B13,Data!$D$1:$EO$3,3)</f>
        <v>#N/A</v>
      </c>
    </row>
    <row r="14" spans="1:15" x14ac:dyDescent="0.25">
      <c r="A14" s="72"/>
      <c r="B14" s="75"/>
      <c r="C14" s="247" t="e">
        <f>VLOOKUP($O14,PEG!$A$5:$AM$146,39)</f>
        <v>#N/A</v>
      </c>
      <c r="D14" s="245" t="e">
        <f>VLOOKUP($O14,PEG!$A$5:$AM$146,28)</f>
        <v>#N/A</v>
      </c>
      <c r="E14" s="243" t="e">
        <f>VLOOKUP($O14,PEG!$A$5:$AM$146,29)</f>
        <v>#N/A</v>
      </c>
      <c r="F14" s="237" t="e">
        <f>VLOOKUP($O14,PEG!$A$5:$AM$146,5)</f>
        <v>#N/A</v>
      </c>
      <c r="G14" s="238" t="e">
        <f>VLOOKUP($O14,PEG!$A$5:$AM$146,35)</f>
        <v>#N/A</v>
      </c>
      <c r="H14" s="152" t="e">
        <f>VLOOKUP($O14,PEG!$A$5:$C$146,3)</f>
        <v>#N/A</v>
      </c>
      <c r="I14" s="73"/>
      <c r="J14" s="149" t="e">
        <f>(I14*43560)/(VLOOKUP($O14,PEG!$A$5:$G$146,7))</f>
        <v>#N/A</v>
      </c>
      <c r="K14" s="78" t="s">
        <v>420</v>
      </c>
      <c r="L14" s="176" t="e">
        <f t="shared" ref="L14:L32" si="2">(I14/$I$33)</f>
        <v>#DIV/0!</v>
      </c>
      <c r="M14" s="148" t="e">
        <f>VLOOKUP($O14,PEG!$A$5:$AN$146,40)</f>
        <v>#N/A</v>
      </c>
      <c r="N14" s="82" t="e">
        <f t="shared" si="0"/>
        <v>#N/A</v>
      </c>
      <c r="O14" s="81" t="e">
        <f>HLOOKUP(B14,Data!$D$1:$EO$3,3)</f>
        <v>#N/A</v>
      </c>
    </row>
    <row r="15" spans="1:15" x14ac:dyDescent="0.25">
      <c r="A15" s="72"/>
      <c r="B15" s="75"/>
      <c r="C15" s="247" t="e">
        <f>VLOOKUP($O15,PEG!$A$5:$AM$146,39)</f>
        <v>#N/A</v>
      </c>
      <c r="D15" s="245" t="e">
        <f>VLOOKUP($O15,PEG!$A$5:$AM$146,28)</f>
        <v>#N/A</v>
      </c>
      <c r="E15" s="243" t="e">
        <f>VLOOKUP($O15,PEG!$A$5:$AM$146,29)</f>
        <v>#N/A</v>
      </c>
      <c r="F15" s="237" t="e">
        <f>VLOOKUP($O15,PEG!$A$5:$AM$146,5)</f>
        <v>#N/A</v>
      </c>
      <c r="G15" s="238" t="e">
        <f>VLOOKUP($O15,PEG!$A$5:$AM$146,35)</f>
        <v>#N/A</v>
      </c>
      <c r="H15" s="152" t="e">
        <f>VLOOKUP($O15,PEG!$A$5:$C$146,3)</f>
        <v>#N/A</v>
      </c>
      <c r="I15" s="73"/>
      <c r="J15" s="149" t="e">
        <f>(I15*43560)/(VLOOKUP($O15,PEG!$A$5:$G$146,7))</f>
        <v>#N/A</v>
      </c>
      <c r="K15" s="78" t="s">
        <v>420</v>
      </c>
      <c r="L15" s="176" t="e">
        <f t="shared" si="2"/>
        <v>#DIV/0!</v>
      </c>
      <c r="M15" s="148" t="e">
        <f>VLOOKUP($O15,PEG!$A$5:$AN$146,40)</f>
        <v>#N/A</v>
      </c>
      <c r="N15" s="82" t="e">
        <f t="shared" si="0"/>
        <v>#N/A</v>
      </c>
      <c r="O15" s="81" t="e">
        <f>HLOOKUP(B15,Data!$D$1:$EO$3,3)</f>
        <v>#N/A</v>
      </c>
    </row>
    <row r="16" spans="1:15" x14ac:dyDescent="0.25">
      <c r="A16" s="72"/>
      <c r="B16" s="72"/>
      <c r="C16" s="243" t="e">
        <f>VLOOKUP($O16,PEG!$A$5:$AM$146,39)</f>
        <v>#N/A</v>
      </c>
      <c r="D16" s="244" t="e">
        <f>VLOOKUP($O16,PEG!$A$5:$AM$146,28)</f>
        <v>#N/A</v>
      </c>
      <c r="E16" s="243" t="e">
        <f>VLOOKUP($O16,PEG!$A$5:$AM$146,29)</f>
        <v>#N/A</v>
      </c>
      <c r="F16" s="237" t="e">
        <f>VLOOKUP($O16,PEG!$A$5:$AM$146,5)</f>
        <v>#N/A</v>
      </c>
      <c r="G16" s="238" t="e">
        <f>VLOOKUP($O16,PEG!$A$5:$AM$146,35)</f>
        <v>#N/A</v>
      </c>
      <c r="H16" s="152" t="e">
        <f>VLOOKUP($O16,PEG!$A$5:$C$146,3)</f>
        <v>#N/A</v>
      </c>
      <c r="I16" s="73"/>
      <c r="J16" s="149" t="e">
        <f>(I16*43560)/(VLOOKUP($O16,PEG!$A$5:$G$146,7))</f>
        <v>#N/A</v>
      </c>
      <c r="K16" s="78" t="s">
        <v>420</v>
      </c>
      <c r="L16" s="176" t="e">
        <f t="shared" si="2"/>
        <v>#DIV/0!</v>
      </c>
      <c r="M16" s="148" t="e">
        <f>VLOOKUP($O16,PEG!$A$5:$AN$146,40)</f>
        <v>#N/A</v>
      </c>
      <c r="N16" s="82" t="e">
        <f t="shared" si="0"/>
        <v>#N/A</v>
      </c>
      <c r="O16" s="81" t="e">
        <f>HLOOKUP(B16,Data!$D$1:$EO$3,3)</f>
        <v>#N/A</v>
      </c>
    </row>
    <row r="17" spans="1:15" x14ac:dyDescent="0.25">
      <c r="A17" s="72"/>
      <c r="B17" s="74"/>
      <c r="C17" s="247" t="e">
        <f>VLOOKUP($O17,PEG!$A$5:$AM$146,39)</f>
        <v>#N/A</v>
      </c>
      <c r="D17" s="242" t="e">
        <f>VLOOKUP($O17,PEG!$A$5:$AM$146,28)</f>
        <v>#N/A</v>
      </c>
      <c r="E17" s="243" t="e">
        <f>VLOOKUP($O17,PEG!$A$5:$AM$146,29)</f>
        <v>#N/A</v>
      </c>
      <c r="F17" s="237" t="e">
        <f>VLOOKUP($O17,PEG!$A$5:$AM$146,5)</f>
        <v>#N/A</v>
      </c>
      <c r="G17" s="238" t="e">
        <f>VLOOKUP($O17,PEG!$A$5:$AM$146,35)</f>
        <v>#N/A</v>
      </c>
      <c r="H17" s="152" t="e">
        <f>VLOOKUP($O17,PEG!$A$5:$C$146,3)</f>
        <v>#N/A</v>
      </c>
      <c r="I17" s="73"/>
      <c r="J17" s="149" t="e">
        <f>(I17*43560)/(VLOOKUP($O17,PEG!$A$5:$G$146,7))</f>
        <v>#N/A</v>
      </c>
      <c r="K17" s="78" t="s">
        <v>420</v>
      </c>
      <c r="L17" s="175" t="e">
        <f t="shared" si="2"/>
        <v>#DIV/0!</v>
      </c>
      <c r="M17" s="148" t="e">
        <f>VLOOKUP($O17,PEG!$A$5:$AN$146,40)</f>
        <v>#N/A</v>
      </c>
      <c r="N17" s="82" t="e">
        <f t="shared" si="0"/>
        <v>#N/A</v>
      </c>
      <c r="O17" s="81" t="e">
        <f>HLOOKUP(B17,Data!$D$1:$EO$3,3)</f>
        <v>#N/A</v>
      </c>
    </row>
    <row r="18" spans="1:15" x14ac:dyDescent="0.25">
      <c r="A18" s="72"/>
      <c r="B18" s="72"/>
      <c r="C18" s="243" t="e">
        <f>VLOOKUP($O18,PEG!$A$5:$AM$146,39)</f>
        <v>#N/A</v>
      </c>
      <c r="D18" s="244" t="e">
        <f>VLOOKUP($O18,PEG!$A$5:$AM$146,28)</f>
        <v>#N/A</v>
      </c>
      <c r="E18" s="243" t="e">
        <f>VLOOKUP($O18,PEG!$A$5:$AM$146,29)</f>
        <v>#N/A</v>
      </c>
      <c r="F18" s="237" t="e">
        <f>VLOOKUP($O18,PEG!$A$5:$AM$146,5)</f>
        <v>#N/A</v>
      </c>
      <c r="G18" s="238" t="e">
        <f>VLOOKUP($O18,PEG!$A$5:$AM$146,35)</f>
        <v>#N/A</v>
      </c>
      <c r="H18" s="152" t="e">
        <f>VLOOKUP($O18,PEG!$A$5:$C$146,3)</f>
        <v>#N/A</v>
      </c>
      <c r="I18" s="73"/>
      <c r="J18" s="149" t="e">
        <f>(I18*43560)/(VLOOKUP($O18,PEG!$A$5:$G$146,7))</f>
        <v>#N/A</v>
      </c>
      <c r="K18" s="78" t="s">
        <v>420</v>
      </c>
      <c r="L18" s="175" t="e">
        <f t="shared" si="2"/>
        <v>#DIV/0!</v>
      </c>
      <c r="M18" s="148" t="e">
        <f>VLOOKUP($O18,PEG!$A$5:$AN$146,40)</f>
        <v>#N/A</v>
      </c>
      <c r="N18" s="82" t="e">
        <f t="shared" si="0"/>
        <v>#N/A</v>
      </c>
      <c r="O18" s="81" t="e">
        <f>HLOOKUP(B18,Data!$D$1:$EO$3,3)</f>
        <v>#N/A</v>
      </c>
    </row>
    <row r="19" spans="1:15" x14ac:dyDescent="0.25">
      <c r="A19" s="72"/>
      <c r="B19" s="74"/>
      <c r="C19" s="243" t="e">
        <f>VLOOKUP($O19,PEG!$A$5:$AM$146,39)</f>
        <v>#N/A</v>
      </c>
      <c r="D19" s="244" t="e">
        <f>VLOOKUP($O19,PEG!$A$5:$AM$146,28)</f>
        <v>#N/A</v>
      </c>
      <c r="E19" s="243" t="e">
        <f>VLOOKUP($O19,PEG!$A$5:$AM$146,29)</f>
        <v>#N/A</v>
      </c>
      <c r="F19" s="237" t="e">
        <f>VLOOKUP($O19,PEG!$A$5:$AM$146,5)</f>
        <v>#N/A</v>
      </c>
      <c r="G19" s="238" t="e">
        <f>VLOOKUP($O19,PEG!$A$5:$AM$146,35)</f>
        <v>#N/A</v>
      </c>
      <c r="H19" s="152" t="e">
        <f>VLOOKUP($O19,PEG!$A$5:$C$146,3)</f>
        <v>#N/A</v>
      </c>
      <c r="I19" s="73"/>
      <c r="J19" s="149" t="e">
        <f>(I19*43560)/(VLOOKUP($O19,PEG!$A$5:$G$146,7))</f>
        <v>#N/A</v>
      </c>
      <c r="K19" s="78" t="s">
        <v>420</v>
      </c>
      <c r="L19" s="175" t="e">
        <f t="shared" si="2"/>
        <v>#DIV/0!</v>
      </c>
      <c r="M19" s="148" t="e">
        <f>VLOOKUP($O19,PEG!$A$5:$AN$146,40)</f>
        <v>#N/A</v>
      </c>
      <c r="N19" s="82" t="e">
        <f t="shared" si="0"/>
        <v>#N/A</v>
      </c>
      <c r="O19" s="81" t="e">
        <f>HLOOKUP(B19,Data!$D$1:$EO$3,3)</f>
        <v>#N/A</v>
      </c>
    </row>
    <row r="20" spans="1:15" x14ac:dyDescent="0.25">
      <c r="A20" s="76"/>
      <c r="B20" s="75"/>
      <c r="C20" s="243" t="e">
        <f>VLOOKUP($O20,PEG!$A$5:$AM$146,39)</f>
        <v>#N/A</v>
      </c>
      <c r="D20" s="244" t="e">
        <f>VLOOKUP($O20,PEG!$A$5:$AM$146,28)</f>
        <v>#N/A</v>
      </c>
      <c r="E20" s="243" t="e">
        <f>VLOOKUP($O20,PEG!$A$5:$AM$146,29)</f>
        <v>#N/A</v>
      </c>
      <c r="F20" s="237" t="e">
        <f>VLOOKUP($O20,PEG!$A$5:$AM$146,5)</f>
        <v>#N/A</v>
      </c>
      <c r="G20" s="238" t="e">
        <f>VLOOKUP($O20,PEG!$A$5:$AM$146,35)</f>
        <v>#N/A</v>
      </c>
      <c r="H20" s="152" t="e">
        <f>VLOOKUP($O20,PEG!$A$5:$C$146,3)</f>
        <v>#N/A</v>
      </c>
      <c r="I20" s="73"/>
      <c r="J20" s="149" t="e">
        <f>(I20*43560)/(VLOOKUP($O20,PEG!$A$5:$G$146,7))</f>
        <v>#N/A</v>
      </c>
      <c r="K20" s="78" t="s">
        <v>420</v>
      </c>
      <c r="L20" s="175" t="e">
        <f t="shared" si="2"/>
        <v>#DIV/0!</v>
      </c>
      <c r="M20" s="148" t="e">
        <f>VLOOKUP($O20,PEG!$A$5:$AN$146,40)</f>
        <v>#N/A</v>
      </c>
      <c r="N20" s="138" t="e">
        <f t="shared" si="0"/>
        <v>#N/A</v>
      </c>
      <c r="O20" s="81" t="e">
        <f>HLOOKUP(B20,Data!$D$1:$EO$3,3)</f>
        <v>#N/A</v>
      </c>
    </row>
    <row r="21" spans="1:15" x14ac:dyDescent="0.25">
      <c r="A21" s="72"/>
      <c r="B21" s="72"/>
      <c r="C21" s="243" t="e">
        <f>VLOOKUP($O21,PEG!$A$5:$AM$146,39)</f>
        <v>#N/A</v>
      </c>
      <c r="D21" s="244" t="e">
        <f>VLOOKUP($O21,PEG!$A$5:$AM$146,28)</f>
        <v>#N/A</v>
      </c>
      <c r="E21" s="243" t="e">
        <f>VLOOKUP($O21,PEG!$A$5:$AM$146,29)</f>
        <v>#N/A</v>
      </c>
      <c r="F21" s="237" t="e">
        <f>VLOOKUP($O21,PEG!$A$5:$AM$146,5)</f>
        <v>#N/A</v>
      </c>
      <c r="G21" s="238" t="e">
        <f>VLOOKUP($O21,PEG!$A$5:$AM$146,35)</f>
        <v>#N/A</v>
      </c>
      <c r="H21" s="152" t="e">
        <f>VLOOKUP($O21,PEG!$A$5:$C$146,3)</f>
        <v>#N/A</v>
      </c>
      <c r="I21" s="73"/>
      <c r="J21" s="149" t="e">
        <f>(I21*43560)/(VLOOKUP($O21,PEG!$A$5:$G$146,7))</f>
        <v>#N/A</v>
      </c>
      <c r="K21" s="78" t="s">
        <v>420</v>
      </c>
      <c r="L21" s="160" t="e">
        <f t="shared" si="2"/>
        <v>#DIV/0!</v>
      </c>
      <c r="M21" s="148" t="e">
        <f>VLOOKUP($O21,PEG!$A$5:$AN$146,40)</f>
        <v>#N/A</v>
      </c>
      <c r="N21" s="82" t="e">
        <f t="shared" si="0"/>
        <v>#N/A</v>
      </c>
      <c r="O21" s="81" t="e">
        <f>HLOOKUP(B21,Data!$D$1:$EO$3,3)</f>
        <v>#N/A</v>
      </c>
    </row>
    <row r="22" spans="1:15" x14ac:dyDescent="0.25">
      <c r="A22" s="151"/>
      <c r="B22" s="153"/>
      <c r="C22" s="243" t="e">
        <f>VLOOKUP($O22,PEG!$A$5:$AM$146,39)</f>
        <v>#N/A</v>
      </c>
      <c r="D22" s="244" t="e">
        <f>VLOOKUP($O22,PEG!$A$5:$AM$146,28)</f>
        <v>#N/A</v>
      </c>
      <c r="E22" s="243" t="e">
        <f>VLOOKUP($O22,PEG!$A$5:$AM$146,29)</f>
        <v>#N/A</v>
      </c>
      <c r="F22" s="237" t="e">
        <f>VLOOKUP($O22,PEG!$A$5:$AM$146,5)</f>
        <v>#N/A</v>
      </c>
      <c r="G22" s="238" t="e">
        <f>VLOOKUP($O22,PEG!$A$5:$AM$146,35)</f>
        <v>#N/A</v>
      </c>
      <c r="H22" s="152" t="e">
        <f>VLOOKUP($O22,PEG!$A$5:$C$146,3)</f>
        <v>#N/A</v>
      </c>
      <c r="I22" s="153"/>
      <c r="J22" s="149" t="e">
        <f>(I22*43560)/(VLOOKUP($O22,PEG!$A$5:$G$146,7))</f>
        <v>#N/A</v>
      </c>
      <c r="K22" s="150" t="s">
        <v>420</v>
      </c>
      <c r="L22" s="175" t="e">
        <f t="shared" si="2"/>
        <v>#DIV/0!</v>
      </c>
      <c r="M22" s="148" t="e">
        <f>VLOOKUP($O22,PEG!$A$5:$AN$146,40)</f>
        <v>#N/A</v>
      </c>
      <c r="N22" s="148" t="e">
        <f t="shared" si="0"/>
        <v>#N/A</v>
      </c>
      <c r="O22" s="81" t="e">
        <f>HLOOKUP(B22,Data!$D$1:$EO$3,3)</f>
        <v>#N/A</v>
      </c>
    </row>
    <row r="23" spans="1:15" x14ac:dyDescent="0.25">
      <c r="A23" s="72"/>
      <c r="B23" s="73"/>
      <c r="C23" s="243" t="e">
        <f>VLOOKUP($O23,PEG!$A$5:$AM$146,39)</f>
        <v>#N/A</v>
      </c>
      <c r="D23" s="244" t="e">
        <f>VLOOKUP($O23,PEG!$A$5:$AM$146,28)</f>
        <v>#N/A</v>
      </c>
      <c r="E23" s="243" t="e">
        <f>VLOOKUP($O23,PEG!$A$5:$AM$146,29)</f>
        <v>#N/A</v>
      </c>
      <c r="F23" s="237" t="e">
        <f>VLOOKUP($O23,PEG!$A$5:$AM$146,5)</f>
        <v>#N/A</v>
      </c>
      <c r="G23" s="238" t="e">
        <f>VLOOKUP($O23,PEG!$A$5:$AM$146,35)</f>
        <v>#N/A</v>
      </c>
      <c r="H23" s="152" t="e">
        <f>VLOOKUP($O23,PEG!$A$5:$C$146,3)</f>
        <v>#N/A</v>
      </c>
      <c r="I23" s="73"/>
      <c r="J23" s="149" t="e">
        <f>(I23*43560)/(VLOOKUP($O23,PEG!$A$5:$G$146,7))</f>
        <v>#N/A</v>
      </c>
      <c r="K23" s="78" t="s">
        <v>420</v>
      </c>
      <c r="L23" s="133" t="e">
        <f t="shared" si="2"/>
        <v>#DIV/0!</v>
      </c>
      <c r="M23" s="148" t="e">
        <f>VLOOKUP($O23,PEG!$A$5:$AN$146,40)</f>
        <v>#N/A</v>
      </c>
      <c r="N23" s="82" t="e">
        <f t="shared" ref="N23:N32" si="3">J23*M23</f>
        <v>#N/A</v>
      </c>
      <c r="O23" s="81" t="e">
        <f>HLOOKUP(B23,Data!$D$1:$EO$3,3)</f>
        <v>#N/A</v>
      </c>
    </row>
    <row r="24" spans="1:15" x14ac:dyDescent="0.25">
      <c r="A24" s="72"/>
      <c r="B24" s="73"/>
      <c r="C24" s="243" t="e">
        <f>VLOOKUP($O24,PEG!$A$5:$AM$146,39)</f>
        <v>#N/A</v>
      </c>
      <c r="D24" s="244" t="e">
        <f>VLOOKUP($O24,PEG!$A$5:$AM$146,28)</f>
        <v>#N/A</v>
      </c>
      <c r="E24" s="243" t="e">
        <f>VLOOKUP($O24,PEG!$A$5:$AM$146,29)</f>
        <v>#N/A</v>
      </c>
      <c r="F24" s="237" t="e">
        <f>VLOOKUP($O24,PEG!$A$5:$AM$146,5)</f>
        <v>#N/A</v>
      </c>
      <c r="G24" s="238" t="e">
        <f>VLOOKUP($O24,PEG!$A$5:$AM$146,35)</f>
        <v>#N/A</v>
      </c>
      <c r="H24" s="152" t="e">
        <f>VLOOKUP($O24,PEG!$A$5:$C$146,3)</f>
        <v>#N/A</v>
      </c>
      <c r="I24" s="73"/>
      <c r="J24" s="149" t="e">
        <f>(I24*43560)/(VLOOKUP($O24,PEG!$A$5:$G$146,7))</f>
        <v>#N/A</v>
      </c>
      <c r="K24" s="78" t="s">
        <v>420</v>
      </c>
      <c r="L24" s="133" t="e">
        <f t="shared" si="2"/>
        <v>#DIV/0!</v>
      </c>
      <c r="M24" s="148" t="e">
        <f>VLOOKUP($O24,PEG!$A$5:$AN$146,40)</f>
        <v>#N/A</v>
      </c>
      <c r="N24" s="82" t="e">
        <f t="shared" si="3"/>
        <v>#N/A</v>
      </c>
      <c r="O24" s="81" t="e">
        <f>HLOOKUP(B24,Data!$D$1:$EO$3,3)</f>
        <v>#N/A</v>
      </c>
    </row>
    <row r="25" spans="1:15" x14ac:dyDescent="0.25">
      <c r="A25" s="72"/>
      <c r="B25" s="73"/>
      <c r="C25" s="243" t="e">
        <f>VLOOKUP($O25,PEG!$A$5:$AM$146,39)</f>
        <v>#N/A</v>
      </c>
      <c r="D25" s="244" t="e">
        <f>VLOOKUP($O25,PEG!$A$5:$AM$146,28)</f>
        <v>#N/A</v>
      </c>
      <c r="E25" s="243" t="e">
        <f>VLOOKUP($O25,PEG!$A$5:$AM$146,29)</f>
        <v>#N/A</v>
      </c>
      <c r="F25" s="237" t="e">
        <f>VLOOKUP($O25,PEG!$A$5:$AM$146,5)</f>
        <v>#N/A</v>
      </c>
      <c r="G25" s="238" t="e">
        <f>VLOOKUP($O25,PEG!$A$5:$AM$146,35)</f>
        <v>#N/A</v>
      </c>
      <c r="H25" s="152" t="e">
        <f>VLOOKUP($O25,PEG!$A$5:$C$146,3)</f>
        <v>#N/A</v>
      </c>
      <c r="I25" s="73"/>
      <c r="J25" s="149" t="e">
        <f>(I25*43560)/(VLOOKUP($O25,PEG!$A$5:$G$146,7))</f>
        <v>#N/A</v>
      </c>
      <c r="K25" s="78" t="s">
        <v>420</v>
      </c>
      <c r="L25" s="133" t="e">
        <f t="shared" si="2"/>
        <v>#DIV/0!</v>
      </c>
      <c r="M25" s="148" t="e">
        <f>VLOOKUP($O25,PEG!$A$5:$AN$146,40)</f>
        <v>#N/A</v>
      </c>
      <c r="N25" s="82" t="e">
        <f t="shared" si="3"/>
        <v>#N/A</v>
      </c>
      <c r="O25" s="81" t="e">
        <f>HLOOKUP(B25,Data!$D$1:$EO$3,3)</f>
        <v>#N/A</v>
      </c>
    </row>
    <row r="26" spans="1:15" x14ac:dyDescent="0.25">
      <c r="A26" s="72"/>
      <c r="B26" s="73"/>
      <c r="C26" s="243" t="e">
        <f>VLOOKUP($O26,PEG!$A$5:$AM$146,39)</f>
        <v>#N/A</v>
      </c>
      <c r="D26" s="244" t="e">
        <f>VLOOKUP($O26,PEG!$A$5:$AM$146,28)</f>
        <v>#N/A</v>
      </c>
      <c r="E26" s="243" t="e">
        <f>VLOOKUP($O26,PEG!$A$5:$AM$146,29)</f>
        <v>#N/A</v>
      </c>
      <c r="F26" s="237" t="e">
        <f>VLOOKUP($O26,PEG!$A$5:$AM$146,5)</f>
        <v>#N/A</v>
      </c>
      <c r="G26" s="238" t="e">
        <f>VLOOKUP($O26,PEG!$A$5:$AM$146,35)</f>
        <v>#N/A</v>
      </c>
      <c r="H26" s="152" t="e">
        <f>VLOOKUP($O26,PEG!$A$5:$C$146,3)</f>
        <v>#N/A</v>
      </c>
      <c r="I26" s="73"/>
      <c r="J26" s="149" t="e">
        <f>(I26*43560)/(VLOOKUP($O26,PEG!$A$5:$G$146,7))</f>
        <v>#N/A</v>
      </c>
      <c r="K26" s="78" t="s">
        <v>420</v>
      </c>
      <c r="L26" s="133" t="e">
        <f t="shared" si="2"/>
        <v>#DIV/0!</v>
      </c>
      <c r="M26" s="148" t="e">
        <f>VLOOKUP($O26,PEG!$A$5:$AN$146,40)</f>
        <v>#N/A</v>
      </c>
      <c r="N26" s="82" t="e">
        <f t="shared" si="3"/>
        <v>#N/A</v>
      </c>
      <c r="O26" s="81" t="e">
        <f>HLOOKUP(B26,Data!$D$1:$EO$3,3)</f>
        <v>#N/A</v>
      </c>
    </row>
    <row r="27" spans="1:15" x14ac:dyDescent="0.25">
      <c r="A27" s="72"/>
      <c r="B27" s="73"/>
      <c r="C27" s="243" t="e">
        <f>VLOOKUP($O27,PEG!$A$5:$AM$146,39)</f>
        <v>#N/A</v>
      </c>
      <c r="D27" s="244" t="e">
        <f>VLOOKUP($O27,PEG!$A$5:$AM$146,28)</f>
        <v>#N/A</v>
      </c>
      <c r="E27" s="243" t="e">
        <f>VLOOKUP($O27,PEG!$A$5:$AM$146,29)</f>
        <v>#N/A</v>
      </c>
      <c r="F27" s="237" t="e">
        <f>VLOOKUP($O27,PEG!$A$5:$AM$146,5)</f>
        <v>#N/A</v>
      </c>
      <c r="G27" s="238" t="e">
        <f>VLOOKUP($O27,PEG!$A$5:$AM$146,35)</f>
        <v>#N/A</v>
      </c>
      <c r="H27" s="152" t="e">
        <f>VLOOKUP($O27,PEG!$A$5:$C$146,3)</f>
        <v>#N/A</v>
      </c>
      <c r="I27" s="73"/>
      <c r="J27" s="149" t="e">
        <f>(I27*43560)/(VLOOKUP($O27,PEG!$A$5:$G$146,7))</f>
        <v>#N/A</v>
      </c>
      <c r="K27" s="78" t="s">
        <v>420</v>
      </c>
      <c r="L27" s="133" t="e">
        <f t="shared" si="2"/>
        <v>#DIV/0!</v>
      </c>
      <c r="M27" s="148" t="e">
        <f>VLOOKUP($O27,PEG!$A$5:$AN$146,40)</f>
        <v>#N/A</v>
      </c>
      <c r="N27" s="82" t="e">
        <f t="shared" si="3"/>
        <v>#N/A</v>
      </c>
      <c r="O27" s="81" t="e">
        <f>HLOOKUP(B27,Data!$D$1:$EO$3,3)</f>
        <v>#N/A</v>
      </c>
    </row>
    <row r="28" spans="1:15" x14ac:dyDescent="0.25">
      <c r="A28" s="72"/>
      <c r="B28" s="73"/>
      <c r="C28" s="243" t="e">
        <f>VLOOKUP($O28,PEG!$A$5:$AM$146,39)</f>
        <v>#N/A</v>
      </c>
      <c r="D28" s="244" t="e">
        <f>VLOOKUP($O28,PEG!$A$5:$AM$146,28)</f>
        <v>#N/A</v>
      </c>
      <c r="E28" s="243" t="e">
        <f>VLOOKUP($O28,PEG!$A$5:$AM$146,29)</f>
        <v>#N/A</v>
      </c>
      <c r="F28" s="237" t="e">
        <f>VLOOKUP($O28,PEG!$A$5:$AM$146,5)</f>
        <v>#N/A</v>
      </c>
      <c r="G28" s="238" t="e">
        <f>VLOOKUP($O28,PEG!$A$5:$AM$146,35)</f>
        <v>#N/A</v>
      </c>
      <c r="H28" s="152" t="e">
        <f>VLOOKUP($O28,PEG!$A$5:$C$146,3)</f>
        <v>#N/A</v>
      </c>
      <c r="I28" s="73"/>
      <c r="J28" s="149" t="e">
        <f>(I28*43560)/(VLOOKUP($O28,PEG!$A$5:$G$146,7))</f>
        <v>#N/A</v>
      </c>
      <c r="K28" s="78" t="s">
        <v>420</v>
      </c>
      <c r="L28" s="133" t="e">
        <f t="shared" si="2"/>
        <v>#DIV/0!</v>
      </c>
      <c r="M28" s="148" t="e">
        <f>VLOOKUP($O28,PEG!$A$5:$AN$146,40)</f>
        <v>#N/A</v>
      </c>
      <c r="N28" s="82" t="e">
        <f t="shared" si="3"/>
        <v>#N/A</v>
      </c>
      <c r="O28" s="81" t="e">
        <f>HLOOKUP(B28,Data!$D$1:$EO$3,3)</f>
        <v>#N/A</v>
      </c>
    </row>
    <row r="29" spans="1:15" x14ac:dyDescent="0.25">
      <c r="A29" s="72"/>
      <c r="B29" s="73"/>
      <c r="C29" s="243" t="e">
        <f>VLOOKUP($O29,PEG!$A$5:$AM$146,39)</f>
        <v>#N/A</v>
      </c>
      <c r="D29" s="244" t="e">
        <f>VLOOKUP($O29,PEG!$A$5:$AM$146,28)</f>
        <v>#N/A</v>
      </c>
      <c r="E29" s="243" t="e">
        <f>VLOOKUP($O29,PEG!$A$5:$AM$146,29)</f>
        <v>#N/A</v>
      </c>
      <c r="F29" s="237" t="e">
        <f>VLOOKUP($O29,PEG!$A$5:$AM$146,5)</f>
        <v>#N/A</v>
      </c>
      <c r="G29" s="238" t="e">
        <f>VLOOKUP($O29,PEG!$A$5:$AM$146,35)</f>
        <v>#N/A</v>
      </c>
      <c r="H29" s="152" t="e">
        <f>VLOOKUP($O29,PEG!$A$5:$C$146,3)</f>
        <v>#N/A</v>
      </c>
      <c r="I29" s="73"/>
      <c r="J29" s="149" t="e">
        <f>(I29*43560)/(VLOOKUP($O29,PEG!$A$5:$G$146,7))</f>
        <v>#N/A</v>
      </c>
      <c r="K29" s="78" t="s">
        <v>420</v>
      </c>
      <c r="L29" s="133" t="e">
        <f t="shared" si="2"/>
        <v>#DIV/0!</v>
      </c>
      <c r="M29" s="148" t="e">
        <f>VLOOKUP($O29,PEG!$A$5:$AN$146,40)</f>
        <v>#N/A</v>
      </c>
      <c r="N29" s="82" t="e">
        <f t="shared" si="3"/>
        <v>#N/A</v>
      </c>
      <c r="O29" s="81" t="e">
        <f>HLOOKUP(B29,Data!$D$1:$EO$3,3)</f>
        <v>#N/A</v>
      </c>
    </row>
    <row r="30" spans="1:15" x14ac:dyDescent="0.25">
      <c r="A30" s="72"/>
      <c r="B30" s="73"/>
      <c r="C30" s="243" t="e">
        <f>VLOOKUP($O30,PEG!$A$5:$AM$146,39)</f>
        <v>#N/A</v>
      </c>
      <c r="D30" s="244" t="e">
        <f>VLOOKUP($O30,PEG!$A$5:$AM$146,28)</f>
        <v>#N/A</v>
      </c>
      <c r="E30" s="243" t="e">
        <f>VLOOKUP($O30,PEG!$A$5:$AM$146,29)</f>
        <v>#N/A</v>
      </c>
      <c r="F30" s="237" t="e">
        <f>VLOOKUP($O30,PEG!$A$5:$AM$146,5)</f>
        <v>#N/A</v>
      </c>
      <c r="G30" s="238" t="e">
        <f>VLOOKUP($O30,PEG!$A$5:$AM$146,35)</f>
        <v>#N/A</v>
      </c>
      <c r="H30" s="152" t="e">
        <f>VLOOKUP($O30,PEG!$A$5:$C$146,3)</f>
        <v>#N/A</v>
      </c>
      <c r="I30" s="73"/>
      <c r="J30" s="149" t="e">
        <f>(I30*43560)/(VLOOKUP($O30,PEG!$A$5:$G$146,7))</f>
        <v>#N/A</v>
      </c>
      <c r="K30" s="78" t="s">
        <v>420</v>
      </c>
      <c r="L30" s="133" t="e">
        <f t="shared" si="2"/>
        <v>#DIV/0!</v>
      </c>
      <c r="M30" s="148" t="e">
        <f>VLOOKUP($O30,PEG!$A$5:$AN$146,40)</f>
        <v>#N/A</v>
      </c>
      <c r="N30" s="82" t="e">
        <f t="shared" si="3"/>
        <v>#N/A</v>
      </c>
      <c r="O30" s="81" t="e">
        <f>HLOOKUP(B30,Data!$D$1:$EO$3,3)</f>
        <v>#N/A</v>
      </c>
    </row>
    <row r="31" spans="1:15" x14ac:dyDescent="0.25">
      <c r="A31" s="72"/>
      <c r="B31" s="73"/>
      <c r="C31" s="243" t="e">
        <f>VLOOKUP($O31,PEG!$A$5:$AM$146,39)</f>
        <v>#N/A</v>
      </c>
      <c r="D31" s="244" t="e">
        <f>VLOOKUP($O31,PEG!$A$5:$AM$146,28)</f>
        <v>#N/A</v>
      </c>
      <c r="E31" s="243" t="e">
        <f>VLOOKUP($O31,PEG!$A$5:$AM$146,29)</f>
        <v>#N/A</v>
      </c>
      <c r="F31" s="237" t="e">
        <f>VLOOKUP($O31,PEG!$A$5:$AM$146,5)</f>
        <v>#N/A</v>
      </c>
      <c r="G31" s="238" t="e">
        <f>VLOOKUP($O31,PEG!$A$5:$AM$146,35)</f>
        <v>#N/A</v>
      </c>
      <c r="H31" s="152" t="e">
        <f>VLOOKUP($O31,PEG!$A$5:$C$146,3)</f>
        <v>#N/A</v>
      </c>
      <c r="I31" s="73"/>
      <c r="J31" s="149" t="e">
        <f>(I31*43560)/(VLOOKUP($O31,PEG!$A$5:$G$146,7))</f>
        <v>#N/A</v>
      </c>
      <c r="K31" s="78" t="s">
        <v>420</v>
      </c>
      <c r="L31" s="133" t="e">
        <f t="shared" si="2"/>
        <v>#DIV/0!</v>
      </c>
      <c r="M31" s="148" t="e">
        <f>VLOOKUP($O31,PEG!$A$5:$AN$146,40)</f>
        <v>#N/A</v>
      </c>
      <c r="N31" s="82" t="e">
        <f t="shared" si="3"/>
        <v>#N/A</v>
      </c>
      <c r="O31" s="81" t="e">
        <f>HLOOKUP(B31,Data!$D$1:$EO$3,3)</f>
        <v>#N/A</v>
      </c>
    </row>
    <row r="32" spans="1:15" ht="15.75" thickBot="1" x14ac:dyDescent="0.3">
      <c r="A32" s="139"/>
      <c r="B32" s="74"/>
      <c r="C32" s="246" t="e">
        <f>VLOOKUP($O32,PEG!$A$5:$AM$146,39)</f>
        <v>#N/A</v>
      </c>
      <c r="D32" s="242" t="e">
        <f>VLOOKUP($O32,PEG!$A$5:$AM$146,28)</f>
        <v>#N/A</v>
      </c>
      <c r="E32" s="243" t="e">
        <f>VLOOKUP($O32,PEG!$A$5:$AM$146,29)</f>
        <v>#N/A</v>
      </c>
      <c r="F32" s="237" t="e">
        <f>VLOOKUP($O32,PEG!$A$5:$AM$146,5)</f>
        <v>#N/A</v>
      </c>
      <c r="G32" s="238" t="e">
        <f>VLOOKUP($O32,PEG!$A$5:$AM$146,35)</f>
        <v>#N/A</v>
      </c>
      <c r="H32" s="152" t="e">
        <f>VLOOKUP($O32,PEG!$A$5:$C$146,3)</f>
        <v>#N/A</v>
      </c>
      <c r="I32" s="74"/>
      <c r="J32" s="149" t="e">
        <f>(I32*43560)/(VLOOKUP($O32,PEG!$A$5:$G$146,7))</f>
        <v>#N/A</v>
      </c>
      <c r="K32" s="140" t="s">
        <v>420</v>
      </c>
      <c r="L32" s="160" t="e">
        <f t="shared" si="2"/>
        <v>#DIV/0!</v>
      </c>
      <c r="M32" s="148" t="e">
        <f>VLOOKUP($O32,PEG!$A$5:$AN$146,40)</f>
        <v>#N/A</v>
      </c>
      <c r="N32" s="141" t="e">
        <f t="shared" si="3"/>
        <v>#N/A</v>
      </c>
      <c r="O32" s="81" t="e">
        <f>HLOOKUP(B32,Data!$D$1:$EO$3,3)</f>
        <v>#N/A</v>
      </c>
    </row>
    <row r="33" spans="1:14" ht="15.75" thickBot="1" x14ac:dyDescent="0.3">
      <c r="A33" s="142" t="s">
        <v>427</v>
      </c>
      <c r="B33" s="143">
        <f>COUNTA(B8:B32)</f>
        <v>0</v>
      </c>
      <c r="C33" s="143"/>
      <c r="D33" s="143"/>
      <c r="E33" s="143"/>
      <c r="F33" s="144"/>
      <c r="G33" s="144"/>
      <c r="H33" s="144"/>
      <c r="I33" s="144">
        <f>SUM(I8:I32)</f>
        <v>0</v>
      </c>
      <c r="J33" s="145">
        <f>SUMIF(J8:J32,"&gt;0")</f>
        <v>0</v>
      </c>
      <c r="K33" s="144" t="s">
        <v>420</v>
      </c>
      <c r="L33" s="146" t="e">
        <f>SUM(L8:L32)</f>
        <v>#DIV/0!</v>
      </c>
      <c r="M33" s="144"/>
      <c r="N33" s="147">
        <f>SUMIF(N8:N32, "&gt;0")</f>
        <v>0</v>
      </c>
    </row>
  </sheetData>
  <sheetProtection algorithmName="SHA-512" hashValue="cwIdEoHmgVCRfMxBEM/vu47j/gJt8WFXCSiooo+tUWG46CtPZ2EoovdnmZQvTKEcaz7hsoDv2tJsC/DjIySrqw==" saltValue="qLdXVLkfse7AAC3BEqNq3w==" spinCount="100000" sheet="1" objects="1" scenarios="1"/>
  <mergeCells count="5">
    <mergeCell ref="J7:K7"/>
    <mergeCell ref="L2:M2"/>
    <mergeCell ref="L3:M3"/>
    <mergeCell ref="L4:M4"/>
    <mergeCell ref="L5:M5"/>
  </mergeCells>
  <dataValidations count="4">
    <dataValidation type="list" allowBlank="1" showInputMessage="1" showErrorMessage="1" sqref="A8:A32">
      <formula1>Type</formula1>
    </dataValidation>
    <dataValidation type="list" allowBlank="1" showInputMessage="1" showErrorMessage="1" sqref="B4">
      <formula1>Region</formula1>
    </dataValidation>
    <dataValidation type="list" allowBlank="1" showInputMessage="1" showErrorMessage="1" sqref="B5">
      <formula1>Drainage</formula1>
    </dataValidation>
    <dataValidation type="list" allowBlank="1" showInputMessage="1" showErrorMessage="1" sqref="B8:B32">
      <formula1>INDIRECT(SUBSTITUTE($B$4&amp;$B$5&amp;$A8," ",""))</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M49"/>
  <sheetViews>
    <sheetView topLeftCell="A10" zoomScaleNormal="100" workbookViewId="0">
      <selection activeCell="M39" sqref="M39"/>
    </sheetView>
  </sheetViews>
  <sheetFormatPr defaultRowHeight="15" x14ac:dyDescent="0.25"/>
  <cols>
    <col min="1" max="1" width="20.28515625" customWidth="1"/>
    <col min="2" max="2" width="22.5703125" customWidth="1"/>
    <col min="3" max="3" width="8.5703125" customWidth="1"/>
    <col min="4" max="4" width="5.42578125" customWidth="1"/>
    <col min="5" max="5" width="2.28515625" customWidth="1"/>
    <col min="6" max="6" width="5.140625" customWidth="1"/>
    <col min="7" max="7" width="7.140625" customWidth="1"/>
    <col min="8" max="8" width="8.85546875" customWidth="1"/>
    <col min="9" max="9" width="6.42578125" customWidth="1"/>
    <col min="10" max="10" width="2.140625" customWidth="1"/>
    <col min="11" max="11" width="9.85546875" customWidth="1"/>
  </cols>
  <sheetData>
    <row r="1" spans="1:13" ht="15.75" x14ac:dyDescent="0.25">
      <c r="I1" s="248" t="s">
        <v>828</v>
      </c>
      <c r="J1" s="280"/>
      <c r="K1" s="281"/>
    </row>
    <row r="2" spans="1:13" ht="15.75" x14ac:dyDescent="0.25">
      <c r="A2" s="284" t="s">
        <v>775</v>
      </c>
      <c r="B2" s="284"/>
      <c r="C2" s="284"/>
      <c r="D2" s="284"/>
      <c r="E2" s="284"/>
      <c r="F2" s="284"/>
      <c r="G2" s="284"/>
      <c r="H2" s="284"/>
      <c r="I2" s="284"/>
      <c r="J2" s="284"/>
      <c r="K2" s="284"/>
    </row>
    <row r="3" spans="1:13" ht="15.75" x14ac:dyDescent="0.25">
      <c r="A3" s="269"/>
      <c r="B3" s="269"/>
      <c r="C3" s="269"/>
      <c r="D3" s="269"/>
      <c r="E3" s="269"/>
      <c r="F3" s="269"/>
      <c r="G3" s="269"/>
      <c r="H3" s="269"/>
      <c r="I3" s="269"/>
      <c r="J3" s="269"/>
      <c r="K3" s="269"/>
    </row>
    <row r="4" spans="1:13" ht="15.75" x14ac:dyDescent="0.25">
      <c r="A4" s="270" t="s">
        <v>833</v>
      </c>
      <c r="B4" s="270"/>
      <c r="C4" s="282" t="s">
        <v>772</v>
      </c>
      <c r="D4" s="282"/>
      <c r="E4" s="282"/>
      <c r="F4" s="282"/>
      <c r="G4" s="128"/>
      <c r="H4" s="129" t="s">
        <v>773</v>
      </c>
    </row>
    <row r="5" spans="1:13" ht="3.75" customHeight="1" thickBot="1" x14ac:dyDescent="0.3"/>
    <row r="6" spans="1:13" ht="45" customHeight="1" thickBot="1" x14ac:dyDescent="0.3">
      <c r="A6" s="110" t="s">
        <v>1</v>
      </c>
      <c r="B6" s="111" t="s">
        <v>2</v>
      </c>
      <c r="C6" s="111" t="s">
        <v>415</v>
      </c>
      <c r="D6" s="283" t="s">
        <v>810</v>
      </c>
      <c r="E6" s="283"/>
      <c r="F6" s="112" t="s">
        <v>808</v>
      </c>
      <c r="G6" s="112" t="s">
        <v>430</v>
      </c>
      <c r="H6" s="113" t="s">
        <v>416</v>
      </c>
      <c r="I6" s="285" t="s">
        <v>809</v>
      </c>
      <c r="J6" s="283"/>
      <c r="K6" s="113" t="s">
        <v>776</v>
      </c>
      <c r="M6" s="30"/>
    </row>
    <row r="7" spans="1:13" x14ac:dyDescent="0.25">
      <c r="A7" s="203" t="str">
        <f>IF(Calculator!B8&lt;1," ",HLOOKUP(Calculator!B8,Data!$D$1:$EO$3,2))</f>
        <v xml:space="preserve"> </v>
      </c>
      <c r="B7" s="204" t="str">
        <f>IF(Calculator!B8&lt;1," ",Calculator!H8)</f>
        <v xml:space="preserve"> </v>
      </c>
      <c r="C7" s="205" t="str">
        <f>IF(Calculator!B8&lt;1," ",Calculator!A8)</f>
        <v xml:space="preserve"> </v>
      </c>
      <c r="D7" s="206" t="str">
        <f>IF(Calculator!B8&lt;1," ",IF(Calculator!J8&gt;0.5,(ROUND(Calculator!J8,2)),(ROUND(Calculator!J8*16,2))))</f>
        <v xml:space="preserve"> </v>
      </c>
      <c r="E7" s="207" t="str">
        <f>IF(Calculator!B8&lt;1," ",IF(Calculator!J8&gt;0.5,"lb","oz"))</f>
        <v xml:space="preserve"> </v>
      </c>
      <c r="F7" s="208" t="str">
        <f>IF(Calculator!B8&lt;1," ",Calculator!L8)</f>
        <v xml:space="preserve"> </v>
      </c>
      <c r="G7" s="209" t="str">
        <f>IF(Calculator!B8&lt;1," ",Calculator!M8)</f>
        <v xml:space="preserve"> </v>
      </c>
      <c r="H7" s="210" t="str">
        <f>IF(Calculator!B8&lt;1," ",IF(E7="lb",D7*G7,(D7/16)*G7))</f>
        <v xml:space="preserve"> </v>
      </c>
      <c r="I7" s="211" t="str">
        <f>IF(Calculator!B8&lt;1," ",ROUND(Data!N9,2))</f>
        <v xml:space="preserve"> </v>
      </c>
      <c r="J7" s="193" t="str">
        <f>IF(Calculator!B8&lt;1," ",Data!O9)</f>
        <v xml:space="preserve"> </v>
      </c>
      <c r="K7" s="194" t="str">
        <f>IF(Calculator!B8&lt;1," ",IF(J7="lb",G7*I7,((I7/16)*G7)))</f>
        <v xml:space="preserve"> </v>
      </c>
      <c r="M7" s="58"/>
    </row>
    <row r="8" spans="1:13" x14ac:dyDescent="0.25">
      <c r="A8" s="202" t="str">
        <f>IF(Calculator!B9&lt;1," ",HLOOKUP(Calculator!B9,Data!$D$1:$EO$3,2))</f>
        <v xml:space="preserve"> </v>
      </c>
      <c r="B8" s="131" t="str">
        <f>IF(Calculator!B9&lt;1," ",Calculator!H9)</f>
        <v xml:space="preserve"> </v>
      </c>
      <c r="C8" s="132" t="str">
        <f>IF(Calculator!B9&lt;1," ",Calculator!A9)</f>
        <v xml:space="preserve"> </v>
      </c>
      <c r="D8" s="115" t="str">
        <f>IF(Calculator!B9&lt;1," ",IF(Calculator!J9&gt;0.5,(ROUND(Calculator!J9,2)),(ROUND(Calculator!J9*16,2))))</f>
        <v xml:space="preserve"> </v>
      </c>
      <c r="E8" s="114" t="str">
        <f>IF(Calculator!B9&lt;1," ",IF(Calculator!J9&gt;0.5,"lb","oz"))</f>
        <v xml:space="preserve"> </v>
      </c>
      <c r="F8" s="135" t="str">
        <f>IF(Calculator!B9&lt;1," ",Calculator!L9)</f>
        <v xml:space="preserve"> </v>
      </c>
      <c r="G8" s="116" t="str">
        <f>IF(Calculator!B9&lt;1," ",Calculator!M9)</f>
        <v xml:space="preserve"> </v>
      </c>
      <c r="H8" s="117" t="str">
        <f>IF(Calculator!B9&lt;1," ",IF(E8="lb",D8*G8,(D8/16)*G8))</f>
        <v xml:space="preserve"> </v>
      </c>
      <c r="I8" s="118" t="str">
        <f>IF(Calculator!B9&lt;1," ",ROUND(Data!N10,2))</f>
        <v xml:space="preserve"> </v>
      </c>
      <c r="J8" s="136" t="str">
        <f>IF(Calculator!B9&lt;1," ",Data!O10)</f>
        <v xml:space="preserve"> </v>
      </c>
      <c r="K8" s="119" t="str">
        <f>IF(Calculator!B9&lt;1," ",IF(J8="lb",G8*I8,((I8/16)*G8)))</f>
        <v xml:space="preserve"> </v>
      </c>
    </row>
    <row r="9" spans="1:13" x14ac:dyDescent="0.25">
      <c r="A9" s="185" t="str">
        <f>IF(Calculator!B10&lt;1," ",HLOOKUP(Calculator!B10,Data!$D$1:$EO$3,2))</f>
        <v xml:space="preserve"> </v>
      </c>
      <c r="B9" s="186" t="str">
        <f>IF(Calculator!B10&lt;1," ",Calculator!H10)</f>
        <v xml:space="preserve"> </v>
      </c>
      <c r="C9" s="187" t="str">
        <f>IF(Calculator!B10&lt;1," ",Calculator!A10)</f>
        <v xml:space="preserve"> </v>
      </c>
      <c r="D9" s="179" t="str">
        <f>IF(Calculator!B10&lt;1," ",IF(Calculator!J10&gt;0.5,(ROUND(Calculator!J10,2)),(ROUND(Calculator!J10*16,2))))</f>
        <v xml:space="preserve"> </v>
      </c>
      <c r="E9" s="180" t="str">
        <f>IF(Calculator!B10&lt;1," ",IF(Calculator!J10&gt;0.5,"lb","oz"))</f>
        <v xml:space="preserve"> </v>
      </c>
      <c r="F9" s="181" t="str">
        <f>IF(Calculator!B10&lt;1," ",Calculator!L10)</f>
        <v xml:space="preserve"> </v>
      </c>
      <c r="G9" s="182" t="str">
        <f>IF(Calculator!B10&lt;1," ",Calculator!M10)</f>
        <v xml:space="preserve"> </v>
      </c>
      <c r="H9" s="183" t="str">
        <f>IF(Calculator!B10&lt;1," ",IF(E9="lb",D9*G9,(D9/16)*G9))</f>
        <v xml:space="preserve"> </v>
      </c>
      <c r="I9" s="184" t="str">
        <f>IF(Calculator!B10&lt;1," ",ROUND(Data!N11,2))</f>
        <v xml:space="preserve"> </v>
      </c>
      <c r="J9" s="188" t="str">
        <f>IF(Calculator!B10&lt;1," ",Data!O11)</f>
        <v xml:space="preserve"> </v>
      </c>
      <c r="K9" s="189" t="str">
        <f>IF(Calculator!B10&lt;1," ",IF(J9="lb",G9*I9,((I9/16)*G9)))</f>
        <v xml:space="preserve"> </v>
      </c>
    </row>
    <row r="10" spans="1:13" x14ac:dyDescent="0.25">
      <c r="A10" s="202" t="str">
        <f>IF(Calculator!B11&lt;1," ",HLOOKUP(Calculator!B11,Data!$D$1:$EO$3,2))</f>
        <v xml:space="preserve"> </v>
      </c>
      <c r="B10" s="131" t="str">
        <f>IF(Calculator!B11&lt;1," ",Calculator!H11)</f>
        <v xml:space="preserve"> </v>
      </c>
      <c r="C10" s="132" t="str">
        <f>IF(Calculator!B11&lt;1," ",Calculator!A11)</f>
        <v xml:space="preserve"> </v>
      </c>
      <c r="D10" s="115" t="str">
        <f>IF(Calculator!B11&lt;1," ",IF(Calculator!J11&gt;0.5,(ROUND(Calculator!J11,2)),(ROUND(Calculator!J11*16,2))))</f>
        <v xml:space="preserve"> </v>
      </c>
      <c r="E10" s="114" t="str">
        <f>IF(Calculator!B11&lt;1," ",IF(Calculator!J11&gt;0.5,"lb","oz"))</f>
        <v xml:space="preserve"> </v>
      </c>
      <c r="F10" s="135" t="str">
        <f>IF(Calculator!B11&lt;1," ",Calculator!L11)</f>
        <v xml:space="preserve"> </v>
      </c>
      <c r="G10" s="116" t="str">
        <f>IF(Calculator!B11&lt;1," ",Calculator!M11)</f>
        <v xml:space="preserve"> </v>
      </c>
      <c r="H10" s="117" t="str">
        <f>IF(Calculator!B11&lt;1," ",IF(E10="lb",D10*G10,(D10/16)*G10))</f>
        <v xml:space="preserve"> </v>
      </c>
      <c r="I10" s="118" t="str">
        <f>IF(Calculator!B11&lt;1," ",ROUND(Data!N12,2))</f>
        <v xml:space="preserve"> </v>
      </c>
      <c r="J10" s="136" t="str">
        <f>IF(Calculator!B11&lt;1," ",Data!O12)</f>
        <v xml:space="preserve"> </v>
      </c>
      <c r="K10" s="119" t="str">
        <f>IF(Calculator!B11&lt;1," ",IF(J10="lb",G10*I10,((I10/16)*G10)))</f>
        <v xml:space="preserve"> </v>
      </c>
    </row>
    <row r="11" spans="1:13" x14ac:dyDescent="0.25">
      <c r="A11" s="185" t="str">
        <f>IF(Calculator!B12&lt;1," ",HLOOKUP(Calculator!B12,Data!$D$1:$EO$3,2))</f>
        <v xml:space="preserve"> </v>
      </c>
      <c r="B11" s="186" t="str">
        <f>IF(Calculator!B12&lt;1," ",Calculator!H12)</f>
        <v xml:space="preserve"> </v>
      </c>
      <c r="C11" s="187" t="str">
        <f>IF(Calculator!B12&lt;1," ",Calculator!A12)</f>
        <v xml:space="preserve"> </v>
      </c>
      <c r="D11" s="179" t="str">
        <f>IF(Calculator!B12&lt;1," ",IF(Calculator!J12&gt;0.5,(ROUND(Calculator!J12,2)),(ROUND(Calculator!J12*16,2))))</f>
        <v xml:space="preserve"> </v>
      </c>
      <c r="E11" s="180" t="str">
        <f>IF(Calculator!B12&lt;1," ",IF(Calculator!J12&gt;0.5,"lb","oz"))</f>
        <v xml:space="preserve"> </v>
      </c>
      <c r="F11" s="181" t="str">
        <f>IF(Calculator!B12&lt;1," ",Calculator!L12)</f>
        <v xml:space="preserve"> </v>
      </c>
      <c r="G11" s="182" t="str">
        <f>IF(Calculator!B12&lt;1," ",Calculator!M12)</f>
        <v xml:space="preserve"> </v>
      </c>
      <c r="H11" s="183" t="str">
        <f>IF(Calculator!B12&lt;1," ",IF(E11="lb",D11*G11,(D11/16)*G11))</f>
        <v xml:space="preserve"> </v>
      </c>
      <c r="I11" s="184" t="str">
        <f>IF(Calculator!B12&lt;1," ",ROUND(Data!N13,2))</f>
        <v xml:space="preserve"> </v>
      </c>
      <c r="J11" s="190" t="str">
        <f>IF(Calculator!B12&lt;1," ",Data!O13)</f>
        <v xml:space="preserve"> </v>
      </c>
      <c r="K11" s="189" t="str">
        <f>IF(Calculator!B12&lt;1," ",IF(J11="lb",G11*I11,((I11/16)*G11)))</f>
        <v xml:space="preserve"> </v>
      </c>
    </row>
    <row r="12" spans="1:13" x14ac:dyDescent="0.25">
      <c r="A12" s="202" t="str">
        <f>IF(Calculator!B13&lt;1," ",HLOOKUP(Calculator!B13,Data!$D$1:$EO$3,2))</f>
        <v xml:space="preserve"> </v>
      </c>
      <c r="B12" s="131" t="str">
        <f>IF(Calculator!B13&lt;1," ",Calculator!H13)</f>
        <v xml:space="preserve"> </v>
      </c>
      <c r="C12" s="132" t="str">
        <f>IF(Calculator!B13&lt;1," ",Calculator!A13)</f>
        <v xml:space="preserve"> </v>
      </c>
      <c r="D12" s="115" t="str">
        <f>IF(Calculator!B13&lt;1," ",IF(Calculator!J13&gt;0.5,(ROUND(Calculator!J13,2)),(ROUND(Calculator!J13*16,2))))</f>
        <v xml:space="preserve"> </v>
      </c>
      <c r="E12" s="114" t="str">
        <f>IF(Calculator!B13&lt;1," ",IF(Calculator!J13&gt;0.5,"lb","oz"))</f>
        <v xml:space="preserve"> </v>
      </c>
      <c r="F12" s="135" t="str">
        <f>IF(Calculator!B13&lt;1," ",Calculator!L13)</f>
        <v xml:space="preserve"> </v>
      </c>
      <c r="G12" s="116" t="str">
        <f>IF(Calculator!B13&lt;1," ",Calculator!M13)</f>
        <v xml:space="preserve"> </v>
      </c>
      <c r="H12" s="117" t="str">
        <f>IF(Calculator!B13&lt;1," ",IF(E12="lb",D12*G12,(D12/16)*G12))</f>
        <v xml:space="preserve"> </v>
      </c>
      <c r="I12" s="118" t="str">
        <f>IF(Calculator!B13&lt;1," ",ROUND(Data!N14,2))</f>
        <v xml:space="preserve"> </v>
      </c>
      <c r="J12" s="136" t="str">
        <f>IF(Calculator!B13&lt;1," ",Data!O14)</f>
        <v xml:space="preserve"> </v>
      </c>
      <c r="K12" s="120" t="str">
        <f>IF(Calculator!B13&lt;1," ",IF(J12="lb",G12*I12,((I12/16)*G12)))</f>
        <v xml:space="preserve"> </v>
      </c>
    </row>
    <row r="13" spans="1:13" x14ac:dyDescent="0.25">
      <c r="A13" s="185" t="str">
        <f>IF(Calculator!B14&lt;1," ",HLOOKUP(Calculator!B14,Data!$D$1:$EO$3,2))</f>
        <v xml:space="preserve"> </v>
      </c>
      <c r="B13" s="186" t="str">
        <f>IF(Calculator!B14&lt;1," ",Calculator!H14)</f>
        <v xml:space="preserve"> </v>
      </c>
      <c r="C13" s="187" t="str">
        <f>IF(Calculator!B14&lt;1," ",Calculator!A14)</f>
        <v xml:space="preserve"> </v>
      </c>
      <c r="D13" s="179" t="str">
        <f>IF(Calculator!B14&lt;1," ",IF(Calculator!J14&gt;0.5,(ROUND(Calculator!J14,2)),(ROUND(Calculator!J14*16,2))))</f>
        <v xml:space="preserve"> </v>
      </c>
      <c r="E13" s="180" t="str">
        <f>IF(Calculator!B14&lt;1," ",IF(Calculator!J14&gt;0.5,"lb","oz"))</f>
        <v xml:space="preserve"> </v>
      </c>
      <c r="F13" s="181" t="str">
        <f>IF(Calculator!B14&lt;1," ",Calculator!L14)</f>
        <v xml:space="preserve"> </v>
      </c>
      <c r="G13" s="182" t="str">
        <f>IF(Calculator!B14&lt;1," ",Calculator!M14)</f>
        <v xml:space="preserve"> </v>
      </c>
      <c r="H13" s="183" t="str">
        <f>IF(Calculator!B14&lt;1," ",IF(E13="lb",D13*G13,(D13/16)*G13))</f>
        <v xml:space="preserve"> </v>
      </c>
      <c r="I13" s="184" t="str">
        <f>IF(Calculator!B14&lt;1," ",ROUND(Data!N15,2))</f>
        <v xml:space="preserve"> </v>
      </c>
      <c r="J13" s="188" t="str">
        <f>IF(Calculator!B14&lt;1," ",Data!O15)</f>
        <v xml:space="preserve"> </v>
      </c>
      <c r="K13" s="189" t="str">
        <f>IF(Calculator!B14&lt;1," ",IF(J13="lb",G13*I13,((I13/16)*G13)))</f>
        <v xml:space="preserve"> </v>
      </c>
    </row>
    <row r="14" spans="1:13" x14ac:dyDescent="0.25">
      <c r="A14" s="202" t="str">
        <f>IF(Calculator!B15&lt;1," ",HLOOKUP(Calculator!B15,Data!$D$1:$EO$3,2))</f>
        <v xml:space="preserve"> </v>
      </c>
      <c r="B14" s="131" t="str">
        <f>IF(Calculator!B15&lt;1," ",Calculator!H15)</f>
        <v xml:space="preserve"> </v>
      </c>
      <c r="C14" s="132" t="str">
        <f>IF(Calculator!B15&lt;1," ",Calculator!A15)</f>
        <v xml:space="preserve"> </v>
      </c>
      <c r="D14" s="115" t="str">
        <f>IF(Calculator!B15&lt;1," ",IF(Calculator!J15&gt;0.5,(ROUND(Calculator!J15,2)),(ROUND(Calculator!J15*16,2))))</f>
        <v xml:space="preserve"> </v>
      </c>
      <c r="E14" s="114" t="str">
        <f>IF(Calculator!B15&lt;1," ",IF(Calculator!J15&gt;0.5,"lb","oz"))</f>
        <v xml:space="preserve"> </v>
      </c>
      <c r="F14" s="135" t="str">
        <f>IF(Calculator!B15&lt;1," ",Calculator!L15)</f>
        <v xml:space="preserve"> </v>
      </c>
      <c r="G14" s="116" t="str">
        <f>IF(Calculator!B15&lt;1," ",Calculator!M15)</f>
        <v xml:space="preserve"> </v>
      </c>
      <c r="H14" s="117" t="str">
        <f>IF(Calculator!B15&lt;1," ",IF(E14="lb",D14*G14,(D14/16)*G14))</f>
        <v xml:space="preserve"> </v>
      </c>
      <c r="I14" s="118" t="str">
        <f>IF(Calculator!B15&lt;1," ",ROUND(Data!N16,2))</f>
        <v xml:space="preserve"> </v>
      </c>
      <c r="J14" s="136" t="str">
        <f>IF(Calculator!B15&lt;1," ",Data!O16)</f>
        <v xml:space="preserve"> </v>
      </c>
      <c r="K14" s="119" t="str">
        <f>IF(Calculator!B15&lt;1," ",IF(J14="lb",G14*I14,((I14/16)*G14)))</f>
        <v xml:space="preserve"> </v>
      </c>
    </row>
    <row r="15" spans="1:13" x14ac:dyDescent="0.25">
      <c r="A15" s="185" t="str">
        <f>IF(Calculator!B16&lt;1," ",HLOOKUP(Calculator!B16,Data!$D$1:$EO$3,2))</f>
        <v xml:space="preserve"> </v>
      </c>
      <c r="B15" s="186" t="str">
        <f>IF(Calculator!B16&lt;1," ",Calculator!H16)</f>
        <v xml:space="preserve"> </v>
      </c>
      <c r="C15" s="187" t="str">
        <f>IF(Calculator!B16&lt;1," ",Calculator!A16)</f>
        <v xml:space="preserve"> </v>
      </c>
      <c r="D15" s="179" t="str">
        <f>IF(Calculator!B16&lt;1," ",IF(Calculator!J16&gt;0.5,(ROUND(Calculator!J16,2)),(ROUND(Calculator!J16*16,2))))</f>
        <v xml:space="preserve"> </v>
      </c>
      <c r="E15" s="180" t="str">
        <f>IF(Calculator!B16&lt;1," ",IF(Calculator!J16&gt;0.5,"lb","oz"))</f>
        <v xml:space="preserve"> </v>
      </c>
      <c r="F15" s="181" t="str">
        <f>IF(Calculator!B16&lt;1," ",Calculator!L16)</f>
        <v xml:space="preserve"> </v>
      </c>
      <c r="G15" s="182" t="str">
        <f>IF(Calculator!B16&lt;1," ",Calculator!M16)</f>
        <v xml:space="preserve"> </v>
      </c>
      <c r="H15" s="183" t="str">
        <f>IF(Calculator!B16&lt;1," ",IF(E15="lb",D15*G15,(D15/16)*G15))</f>
        <v xml:space="preserve"> </v>
      </c>
      <c r="I15" s="184" t="str">
        <f>IF(Calculator!B16&lt;1," ",ROUND(Data!N17,2))</f>
        <v xml:space="preserve"> </v>
      </c>
      <c r="J15" s="192" t="str">
        <f>IF(Calculator!B16&lt;1," ",Data!O17)</f>
        <v xml:space="preserve"> </v>
      </c>
      <c r="K15" s="189" t="str">
        <f>IF(Calculator!B16&lt;1," ",IF(J15="lb",G15*I15,((I15/16)*G15)))</f>
        <v xml:space="preserve"> </v>
      </c>
    </row>
    <row r="16" spans="1:13" x14ac:dyDescent="0.25">
      <c r="A16" s="202" t="str">
        <f>IF(Calculator!B17&lt;1," ",HLOOKUP(Calculator!B17,Data!$D$1:$EO$3,2))</f>
        <v xml:space="preserve"> </v>
      </c>
      <c r="B16" s="131" t="str">
        <f>IF(Calculator!B17&lt;1," ",Calculator!H17)</f>
        <v xml:space="preserve"> </v>
      </c>
      <c r="C16" s="132" t="str">
        <f>IF(Calculator!B17&lt;1," ",Calculator!A17)</f>
        <v xml:space="preserve"> </v>
      </c>
      <c r="D16" s="115" t="str">
        <f>IF(Calculator!B17&lt;1," ",IF(Calculator!J17&gt;0.5,(ROUND(Calculator!J17,2)),(ROUND(Calculator!J17*16,2))))</f>
        <v xml:space="preserve"> </v>
      </c>
      <c r="E16" s="114" t="str">
        <f>IF(Calculator!B17&lt;1," ",IF(Calculator!J17&gt;0.5,"lb","oz"))</f>
        <v xml:space="preserve"> </v>
      </c>
      <c r="F16" s="135" t="str">
        <f>IF(Calculator!B17&lt;1," ",Calculator!L17)</f>
        <v xml:space="preserve"> </v>
      </c>
      <c r="G16" s="116" t="str">
        <f>IF(Calculator!B17&lt;1," ",Calculator!M17)</f>
        <v xml:space="preserve"> </v>
      </c>
      <c r="H16" s="117" t="str">
        <f>IF(Calculator!B17&lt;1," ",IF(E16="lb",D16*G16,(D16/16)*G16))</f>
        <v xml:space="preserve"> </v>
      </c>
      <c r="I16" s="118" t="str">
        <f>IF(Calculator!B17&lt;1," ",ROUND(Data!N18,2))</f>
        <v xml:space="preserve"> </v>
      </c>
      <c r="J16" s="136" t="str">
        <f>IF(Calculator!B17&lt;1," ",Data!O18)</f>
        <v xml:space="preserve"> </v>
      </c>
      <c r="K16" s="119" t="str">
        <f>IF(Calculator!B17&lt;1," ",IF(J16="lb",G16*I16,((I16/16)*G16)))</f>
        <v xml:space="preserve"> </v>
      </c>
    </row>
    <row r="17" spans="1:11" x14ac:dyDescent="0.25">
      <c r="A17" s="185" t="str">
        <f>IF(Calculator!B18&lt;1," ",HLOOKUP(Calculator!B18,Data!$D$1:$EO$3,2))</f>
        <v xml:space="preserve"> </v>
      </c>
      <c r="B17" s="186" t="str">
        <f>IF(Calculator!B18&lt;1," ",Calculator!H18)</f>
        <v xml:space="preserve"> </v>
      </c>
      <c r="C17" s="187" t="str">
        <f>IF(Calculator!B18&lt;1," ",Calculator!A18)</f>
        <v xml:space="preserve"> </v>
      </c>
      <c r="D17" s="179" t="str">
        <f>IF(Calculator!B18&lt;1," ",IF(Calculator!J18&gt;0.5,(ROUND(Calculator!J18,2)),(ROUND(Calculator!J18*16,2))))</f>
        <v xml:space="preserve"> </v>
      </c>
      <c r="E17" s="180" t="str">
        <f>IF(Calculator!B18&lt;1," ",IF(Calculator!J18&gt;0.5,"lb","oz"))</f>
        <v xml:space="preserve"> </v>
      </c>
      <c r="F17" s="181" t="str">
        <f>IF(Calculator!B18&lt;1," ",Calculator!L18)</f>
        <v xml:space="preserve"> </v>
      </c>
      <c r="G17" s="182" t="str">
        <f>IF(Calculator!B18&lt;1," ",Calculator!M18)</f>
        <v xml:space="preserve"> </v>
      </c>
      <c r="H17" s="183" t="str">
        <f>IF(Calculator!B18&lt;1," ",IF(E17="lb",D17*G17,(D17/16)*G17))</f>
        <v xml:space="preserve"> </v>
      </c>
      <c r="I17" s="184" t="str">
        <f>IF(Calculator!B18&lt;1," ",ROUND(Data!N19,2))</f>
        <v xml:space="preserve"> </v>
      </c>
      <c r="J17" s="190" t="str">
        <f>IF(Calculator!B18&lt;1," ",Data!O19)</f>
        <v xml:space="preserve"> </v>
      </c>
      <c r="K17" s="191" t="str">
        <f>IF(Calculator!B18&lt;1," ",IF(J17="lb",G17*I17,((I17/16)*G17)))</f>
        <v xml:space="preserve"> </v>
      </c>
    </row>
    <row r="18" spans="1:11" x14ac:dyDescent="0.25">
      <c r="A18" s="202" t="str">
        <f>IF(Calculator!B19&lt;1," ",HLOOKUP(Calculator!B19,Data!$D$1:$EO$3,2))</f>
        <v xml:space="preserve"> </v>
      </c>
      <c r="B18" s="131" t="str">
        <f>IF(Calculator!B19&lt;1," ",Calculator!H19)</f>
        <v xml:space="preserve"> </v>
      </c>
      <c r="C18" s="132" t="str">
        <f>IF(Calculator!B19&lt;1," ",Calculator!A19)</f>
        <v xml:space="preserve"> </v>
      </c>
      <c r="D18" s="115" t="str">
        <f>IF(Calculator!B19&lt;1," ",IF(Calculator!J19&gt;0.5,(ROUND(Calculator!J19,2)),(ROUND(Calculator!J19*16,2))))</f>
        <v xml:space="preserve"> </v>
      </c>
      <c r="E18" s="114" t="str">
        <f>IF(Calculator!B19&lt;1," ",IF(Calculator!J19&gt;0.5,"lb","oz"))</f>
        <v xml:space="preserve"> </v>
      </c>
      <c r="F18" s="135" t="str">
        <f>IF(Calculator!B19&lt;1," ",Calculator!L19)</f>
        <v xml:space="preserve"> </v>
      </c>
      <c r="G18" s="116" t="str">
        <f>IF(Calculator!B19&lt;1," ",Calculator!M19)</f>
        <v xml:space="preserve"> </v>
      </c>
      <c r="H18" s="117" t="str">
        <f>IF(Calculator!B19&lt;1," ",IF(E18="lb",D18*G18,(D18/16)*G18))</f>
        <v xml:space="preserve"> </v>
      </c>
      <c r="I18" s="118" t="str">
        <f>IF(Calculator!B19&lt;1," ",ROUND(Data!N20,2))</f>
        <v xml:space="preserve"> </v>
      </c>
      <c r="J18" s="136" t="str">
        <f>IF(Calculator!B19&lt;1," ",Data!O20)</f>
        <v xml:space="preserve"> </v>
      </c>
      <c r="K18" s="119" t="str">
        <f>IF(Calculator!B19&lt;1," ",IF(J18="lb",G18*I18,((I18/16)*G18)))</f>
        <v xml:space="preserve"> </v>
      </c>
    </row>
    <row r="19" spans="1:11" x14ac:dyDescent="0.25">
      <c r="A19" s="185" t="str">
        <f>IF(Calculator!B20&lt;1," ",HLOOKUP(Calculator!B20,Data!$D$1:$EO$3,2))</f>
        <v xml:space="preserve"> </v>
      </c>
      <c r="B19" s="186" t="str">
        <f>IF(Calculator!B20&lt;1," ",Calculator!H20)</f>
        <v xml:space="preserve"> </v>
      </c>
      <c r="C19" s="187" t="str">
        <f>IF(Calculator!B20&lt;1," ",Calculator!A20)</f>
        <v xml:space="preserve"> </v>
      </c>
      <c r="D19" s="179" t="str">
        <f>IF(Calculator!B20&lt;1," ",IF(Calculator!J20&gt;0.5,(ROUND(Calculator!J20,2)),(ROUND(Calculator!J20*16,2))))</f>
        <v xml:space="preserve"> </v>
      </c>
      <c r="E19" s="180" t="str">
        <f>IF(Calculator!B20&lt;1," ",IF(Calculator!J20&gt;0.5,"lb","oz"))</f>
        <v xml:space="preserve"> </v>
      </c>
      <c r="F19" s="181" t="str">
        <f>IF(Calculator!B20&lt;1," ",Calculator!L20)</f>
        <v xml:space="preserve"> </v>
      </c>
      <c r="G19" s="182" t="str">
        <f>IF(Calculator!B20&lt;1," ",Calculator!M20)</f>
        <v xml:space="preserve"> </v>
      </c>
      <c r="H19" s="183" t="str">
        <f>IF(Calculator!B20&lt;1," ",IF(E19="lb",D19*G19,(D19/16)*G19))</f>
        <v xml:space="preserve"> </v>
      </c>
      <c r="I19" s="184" t="str">
        <f>IF(Calculator!B20&lt;1," ",ROUND(Data!N21,2))</f>
        <v xml:space="preserve"> </v>
      </c>
      <c r="J19" s="190" t="str">
        <f>IF(Calculator!B20&lt;1," ",Data!O21)</f>
        <v xml:space="preserve"> </v>
      </c>
      <c r="K19" s="189" t="str">
        <f>IF(Calculator!B20&lt;1," ",IF(J19="lb",G19*I19,((I19/16)*G19)))</f>
        <v xml:space="preserve"> </v>
      </c>
    </row>
    <row r="20" spans="1:11" x14ac:dyDescent="0.25">
      <c r="A20" s="202" t="str">
        <f>IF(Calculator!B21&lt;1," ",HLOOKUP(Calculator!B21,Data!$D$1:$EO$3,2))</f>
        <v xml:space="preserve"> </v>
      </c>
      <c r="B20" s="131" t="str">
        <f>IF(Calculator!B21&lt;1," ",Calculator!H21)</f>
        <v xml:space="preserve"> </v>
      </c>
      <c r="C20" s="132" t="str">
        <f>IF(Calculator!B21&lt;1," ",Calculator!A21)</f>
        <v xml:space="preserve"> </v>
      </c>
      <c r="D20" s="115" t="str">
        <f>IF(Calculator!B21&lt;1," ",IF(Calculator!J21&gt;0.5,(ROUND(Calculator!J21,2)),(ROUND(Calculator!J21*16,2))))</f>
        <v xml:space="preserve"> </v>
      </c>
      <c r="E20" s="114" t="str">
        <f>IF(Calculator!B21&lt;1," ",IF(Calculator!J21&gt;0.5,"lb","oz"))</f>
        <v xml:space="preserve"> </v>
      </c>
      <c r="F20" s="135" t="str">
        <f>IF(Calculator!B21&lt;1," ",Calculator!L21)</f>
        <v xml:space="preserve"> </v>
      </c>
      <c r="G20" s="116" t="str">
        <f>IF(Calculator!B21&lt;1," ",Calculator!M21)</f>
        <v xml:space="preserve"> </v>
      </c>
      <c r="H20" s="117" t="str">
        <f>IF(Calculator!B21&lt;1," ",IF(E20="lb",D20*G20,(D20/16)*G20))</f>
        <v xml:space="preserve"> </v>
      </c>
      <c r="I20" s="118" t="str">
        <f>IF(Calculator!B21&lt;1," ",ROUND(Data!N22,2))</f>
        <v xml:space="preserve"> </v>
      </c>
      <c r="J20" s="136" t="str">
        <f>IF(Calculator!B21&lt;1," ",Data!O22)</f>
        <v xml:space="preserve"> </v>
      </c>
      <c r="K20" s="119" t="str">
        <f>IF(Calculator!B21&lt;1," ",IF(J20="lb",G20*I20,((I20/16)*G20)))</f>
        <v xml:space="preserve"> </v>
      </c>
    </row>
    <row r="21" spans="1:11" x14ac:dyDescent="0.25">
      <c r="A21" s="185" t="str">
        <f>IF(Calculator!B22&lt;1," ",HLOOKUP(Calculator!B22,Data!$D$1:$EO$3,2))</f>
        <v xml:space="preserve"> </v>
      </c>
      <c r="B21" s="186" t="str">
        <f>IF(Calculator!B22&lt;1," ",Calculator!H22)</f>
        <v xml:space="preserve"> </v>
      </c>
      <c r="C21" s="187" t="str">
        <f>IF(Calculator!B22&lt;1," ",Calculator!A22)</f>
        <v xml:space="preserve"> </v>
      </c>
      <c r="D21" s="179" t="str">
        <f>IF(Calculator!B22&lt;1," ",IF(Calculator!J22&gt;0.5,(ROUND(Calculator!J22,2)),(ROUND(Calculator!J22*16,2))))</f>
        <v xml:space="preserve"> </v>
      </c>
      <c r="E21" s="180" t="str">
        <f>IF(Calculator!B22&lt;1," ",IF(Calculator!J22&gt;0.5,"lb","oz"))</f>
        <v xml:space="preserve"> </v>
      </c>
      <c r="F21" s="181" t="str">
        <f>IF(Calculator!B22&lt;1," ",Calculator!L22)</f>
        <v xml:space="preserve"> </v>
      </c>
      <c r="G21" s="182" t="str">
        <f>IF(Calculator!B22&lt;1," ",Calculator!M22)</f>
        <v xml:space="preserve"> </v>
      </c>
      <c r="H21" s="183" t="str">
        <f>IF(Calculator!B22&lt;1," ",IF(E21="lb",D21*G21,(D21/16)*G21))</f>
        <v xml:space="preserve"> </v>
      </c>
      <c r="I21" s="184" t="str">
        <f>IF(Calculator!B22&lt;1," ",ROUND(Data!N23,2))</f>
        <v xml:space="preserve"> </v>
      </c>
      <c r="J21" s="188" t="str">
        <f>IF(Calculator!B22&lt;1," ",Data!O23)</f>
        <v xml:space="preserve"> </v>
      </c>
      <c r="K21" s="189" t="str">
        <f>IF(Calculator!B22&lt;1," ",IF(J21="lb",G21*I21,((I21/16)*G21)))</f>
        <v xml:space="preserve"> </v>
      </c>
    </row>
    <row r="22" spans="1:11" x14ac:dyDescent="0.25">
      <c r="A22" s="202" t="str">
        <f>IF(Calculator!B23&lt;1," ",HLOOKUP(Calculator!B23,Data!$D$1:$EO$3,2))</f>
        <v xml:space="preserve"> </v>
      </c>
      <c r="B22" s="131" t="str">
        <f>IF(Calculator!B23&lt;1," ",Calculator!H23)</f>
        <v xml:space="preserve"> </v>
      </c>
      <c r="C22" s="132" t="str">
        <f>IF(Calculator!B23&lt;1," ",Calculator!A23)</f>
        <v xml:space="preserve"> </v>
      </c>
      <c r="D22" s="115" t="str">
        <f>IF(Calculator!B23&lt;1," ",IF(Calculator!J23&gt;0.5,(ROUND(Calculator!J23,2)),(ROUND(Calculator!J23*16,2))))</f>
        <v xml:space="preserve"> </v>
      </c>
      <c r="E22" s="114" t="str">
        <f>IF(Calculator!B23&lt;1," ",IF(Calculator!J23&gt;0.5,"lb","oz"))</f>
        <v xml:space="preserve"> </v>
      </c>
      <c r="F22" s="135" t="str">
        <f>IF(Calculator!B23&lt;1," ",Calculator!L23)</f>
        <v xml:space="preserve"> </v>
      </c>
      <c r="G22" s="116" t="str">
        <f>IF(Calculator!B23&lt;1," ",Calculator!M23)</f>
        <v xml:space="preserve"> </v>
      </c>
      <c r="H22" s="117" t="str">
        <f>IF(Calculator!B23&lt;1," ",IF(E22="lb",D22*G22,(D22/16)*G22))</f>
        <v xml:space="preserve"> </v>
      </c>
      <c r="I22" s="118" t="str">
        <f>IF(Calculator!B23&lt;1," ",ROUND(Data!N24,2))</f>
        <v xml:space="preserve"> </v>
      </c>
      <c r="J22" s="136" t="str">
        <f>IF(Calculator!B23&lt;1," ",Data!O24)</f>
        <v xml:space="preserve"> </v>
      </c>
      <c r="K22" s="119" t="str">
        <f>IF(Calculator!B23&lt;1," ",IF(J22="lb",G22*I22,((I22/16)*G22)))</f>
        <v xml:space="preserve"> </v>
      </c>
    </row>
    <row r="23" spans="1:11" x14ac:dyDescent="0.25">
      <c r="A23" s="185" t="str">
        <f>IF(Calculator!B24&lt;1," ",HLOOKUP(Calculator!B24,Data!$D$1:$EO$3,2))</f>
        <v xml:space="preserve"> </v>
      </c>
      <c r="B23" s="186" t="str">
        <f>IF(Calculator!B24&lt;1," ",Calculator!H24)</f>
        <v xml:space="preserve"> </v>
      </c>
      <c r="C23" s="187" t="str">
        <f>IF(Calculator!B24&lt;1," ",Calculator!A24)</f>
        <v xml:space="preserve"> </v>
      </c>
      <c r="D23" s="179" t="str">
        <f>IF(Calculator!B24&lt;1," ",IF(Calculator!J24&gt;0.5,(ROUND(Calculator!J24,2)),(ROUND(Calculator!J24*16,2))))</f>
        <v xml:space="preserve"> </v>
      </c>
      <c r="E23" s="180" t="str">
        <f>IF(Calculator!B24&lt;1," ",IF(Calculator!J24&gt;0.5,"lb","oz"))</f>
        <v xml:space="preserve"> </v>
      </c>
      <c r="F23" s="181" t="str">
        <f>IF(Calculator!B24&lt;1," ",Calculator!L24)</f>
        <v xml:space="preserve"> </v>
      </c>
      <c r="G23" s="182" t="str">
        <f>IF(Calculator!B24&lt;1," ",Calculator!M24)</f>
        <v xml:space="preserve"> </v>
      </c>
      <c r="H23" s="183" t="str">
        <f>IF(Calculator!B24&lt;1," ",IF(E23="lb",D23*G23,(D23/16)*G23))</f>
        <v xml:space="preserve"> </v>
      </c>
      <c r="I23" s="184" t="str">
        <f>IF(Calculator!B24&lt;1," ",ROUND(Data!N25,2))</f>
        <v xml:space="preserve"> </v>
      </c>
      <c r="J23" s="188" t="str">
        <f>IF(Calculator!B24&lt;1," ",Data!O25)</f>
        <v xml:space="preserve"> </v>
      </c>
      <c r="K23" s="189" t="str">
        <f>IF(Calculator!B24&lt;1," ",IF(J23="lb",G23*I23,((I23/16)*G23)))</f>
        <v xml:space="preserve"> </v>
      </c>
    </row>
    <row r="24" spans="1:11" x14ac:dyDescent="0.25">
      <c r="A24" s="202" t="str">
        <f>IF(Calculator!B25&lt;1," ",HLOOKUP(Calculator!B25,Data!$D$1:$EO$3,2))</f>
        <v xml:space="preserve"> </v>
      </c>
      <c r="B24" s="131" t="str">
        <f>IF(Calculator!B25&lt;1," ",Calculator!H25)</f>
        <v xml:space="preserve"> </v>
      </c>
      <c r="C24" s="132" t="str">
        <f>IF(Calculator!B25&lt;1," ",Calculator!A25)</f>
        <v xml:space="preserve"> </v>
      </c>
      <c r="D24" s="115" t="str">
        <f>IF(Calculator!B25&lt;1," ",IF(Calculator!J25&gt;0.5,(ROUND(Calculator!J25,2)),(ROUND(Calculator!J25*16,2))))</f>
        <v xml:space="preserve"> </v>
      </c>
      <c r="E24" s="114" t="str">
        <f>IF(Calculator!B25&lt;1," ",IF(Calculator!J25&gt;0.5,"lb","oz"))</f>
        <v xml:space="preserve"> </v>
      </c>
      <c r="F24" s="135" t="str">
        <f>IF(Calculator!B25&lt;1," ",Calculator!L25)</f>
        <v xml:space="preserve"> </v>
      </c>
      <c r="G24" s="116" t="str">
        <f>IF(Calculator!B25&lt;1," ",Calculator!M25)</f>
        <v xml:space="preserve"> </v>
      </c>
      <c r="H24" s="117" t="str">
        <f>IF(Calculator!B25&lt;1," ",IF(E24="lb",D24*G24,(D24/16)*G24))</f>
        <v xml:space="preserve"> </v>
      </c>
      <c r="I24" s="118" t="str">
        <f>IF(Calculator!B25&lt;1," ",ROUND(Data!N26,2))</f>
        <v xml:space="preserve"> </v>
      </c>
      <c r="J24" s="136" t="str">
        <f>IF(Calculator!B25&lt;1," ",Data!O26)</f>
        <v xml:space="preserve"> </v>
      </c>
      <c r="K24" s="119" t="str">
        <f>IF(Calculator!B25&lt;1," ",IF(J24="lb",G24*I24,((I24/16)*G24)))</f>
        <v xml:space="preserve"> </v>
      </c>
    </row>
    <row r="25" spans="1:11" x14ac:dyDescent="0.25">
      <c r="A25" s="185" t="str">
        <f>IF(Calculator!B26&lt;1," ",HLOOKUP(Calculator!B26,Data!$D$1:$EO$3,2))</f>
        <v xml:space="preserve"> </v>
      </c>
      <c r="B25" s="186" t="str">
        <f>IF(Calculator!B26&lt;1," ",Calculator!H26)</f>
        <v xml:space="preserve"> </v>
      </c>
      <c r="C25" s="187" t="str">
        <f>IF(Calculator!B26&lt;1," ",Calculator!A26)</f>
        <v xml:space="preserve"> </v>
      </c>
      <c r="D25" s="179" t="str">
        <f>IF(Calculator!B26&lt;1," ",IF(Calculator!J26&gt;0.5,(ROUND(Calculator!J26,2)),(ROUND(Calculator!J26*16,2))))</f>
        <v xml:space="preserve"> </v>
      </c>
      <c r="E25" s="180" t="str">
        <f>IF(Calculator!B26&lt;1," ",IF(Calculator!J26&gt;0.5,"lb","oz"))</f>
        <v xml:space="preserve"> </v>
      </c>
      <c r="F25" s="181" t="str">
        <f>IF(Calculator!B26&lt;1," ",Calculator!L26)</f>
        <v xml:space="preserve"> </v>
      </c>
      <c r="G25" s="182" t="str">
        <f>IF(Calculator!B26&lt;1," ",Calculator!M26)</f>
        <v xml:space="preserve"> </v>
      </c>
      <c r="H25" s="183" t="str">
        <f>IF(Calculator!B26&lt;1," ",IF(E25="lb",D25*G25,(D25/16)*G25))</f>
        <v xml:space="preserve"> </v>
      </c>
      <c r="I25" s="184" t="str">
        <f>IF(Calculator!B26&lt;1," ",ROUND(Data!N27,2))</f>
        <v xml:space="preserve"> </v>
      </c>
      <c r="J25" s="188" t="str">
        <f>IF(Calculator!B26&lt;1," ",Data!O27)</f>
        <v xml:space="preserve"> </v>
      </c>
      <c r="K25" s="189" t="str">
        <f>IF(Calculator!B26&lt;1," ",IF(J25="lb",G25*I25,((I25/16)*G25)))</f>
        <v xml:space="preserve"> </v>
      </c>
    </row>
    <row r="26" spans="1:11" x14ac:dyDescent="0.25">
      <c r="A26" s="202" t="str">
        <f>IF(Calculator!B27&lt;1," ",HLOOKUP(Calculator!B27,Data!$D$1:$EO$3,2))</f>
        <v xml:space="preserve"> </v>
      </c>
      <c r="B26" s="131" t="str">
        <f>IF(Calculator!B27&lt;1," ",Calculator!H27)</f>
        <v xml:space="preserve"> </v>
      </c>
      <c r="C26" s="132" t="str">
        <f>IF(Calculator!B27&lt;1," ",Calculator!A27)</f>
        <v xml:space="preserve"> </v>
      </c>
      <c r="D26" s="115" t="str">
        <f>IF(Calculator!B27&lt;1," ",IF(Calculator!J27&gt;0.5,(ROUND(Calculator!J27,2)),(ROUND(Calculator!J27*16,2))))</f>
        <v xml:space="preserve"> </v>
      </c>
      <c r="E26" s="114" t="str">
        <f>IF(Calculator!B27&lt;1," ",IF(Calculator!J27&gt;0.5,"lb","oz"))</f>
        <v xml:space="preserve"> </v>
      </c>
      <c r="F26" s="135" t="str">
        <f>IF(Calculator!B27&lt;1," ",Calculator!L27)</f>
        <v xml:space="preserve"> </v>
      </c>
      <c r="G26" s="116" t="str">
        <f>IF(Calculator!B27&lt;1," ",Calculator!M27)</f>
        <v xml:space="preserve"> </v>
      </c>
      <c r="H26" s="117" t="str">
        <f>IF(Calculator!B27&lt;1," ",IF(E26="lb",D26*G26,(D26/16)*G26))</f>
        <v xml:space="preserve"> </v>
      </c>
      <c r="I26" s="118" t="str">
        <f>IF(Calculator!B27&lt;1," ",ROUND(Data!N28,2))</f>
        <v xml:space="preserve"> </v>
      </c>
      <c r="J26" s="136" t="str">
        <f>IF(Calculator!B27&lt;1," ",Data!O28)</f>
        <v xml:space="preserve"> </v>
      </c>
      <c r="K26" s="119" t="str">
        <f>IF(Calculator!B27&lt;1," ",IF(J26="lb",G26*I26,((I26/16)*G26)))</f>
        <v xml:space="preserve"> </v>
      </c>
    </row>
    <row r="27" spans="1:11" x14ac:dyDescent="0.25">
      <c r="A27" s="185" t="str">
        <f>IF(Calculator!B28&lt;1," ",HLOOKUP(Calculator!B28,Data!$D$1:$EO$3,2))</f>
        <v xml:space="preserve"> </v>
      </c>
      <c r="B27" s="186" t="str">
        <f>IF(Calculator!B28&lt;1," ",Calculator!H28)</f>
        <v xml:space="preserve"> </v>
      </c>
      <c r="C27" s="187" t="str">
        <f>IF(Calculator!B28&lt;1," ",Calculator!A28)</f>
        <v xml:space="preserve"> </v>
      </c>
      <c r="D27" s="179" t="str">
        <f>IF(Calculator!B28&lt;1," ",IF(Calculator!J28&gt;0.5,(ROUND(Calculator!J28,2)),(ROUND(Calculator!J28*16,2))))</f>
        <v xml:space="preserve"> </v>
      </c>
      <c r="E27" s="180" t="str">
        <f>IF(Calculator!B28&lt;1," ",IF(Calculator!J28&gt;0.5,"lb","oz"))</f>
        <v xml:space="preserve"> </v>
      </c>
      <c r="F27" s="181" t="str">
        <f>IF(Calculator!B28&lt;1," ",Calculator!L28)</f>
        <v xml:space="preserve"> </v>
      </c>
      <c r="G27" s="182" t="str">
        <f>IF(Calculator!B28&lt;1," ",Calculator!M28)</f>
        <v xml:space="preserve"> </v>
      </c>
      <c r="H27" s="183" t="str">
        <f>IF(Calculator!B28&lt;1," ",IF(E27="lb",D27*G27,(D27/16)*G27))</f>
        <v xml:space="preserve"> </v>
      </c>
      <c r="I27" s="184" t="str">
        <f>IF(Calculator!B28&lt;1," ",ROUND(Data!N29,2))</f>
        <v xml:space="preserve"> </v>
      </c>
      <c r="J27" s="188" t="str">
        <f>IF(Calculator!B28&lt;1," ",Data!O29)</f>
        <v xml:space="preserve"> </v>
      </c>
      <c r="K27" s="189" t="str">
        <f>IF(Calculator!B28&lt;1," ",IF(J27="lb",G27*I27,((I27/16)*G27)))</f>
        <v xml:space="preserve"> </v>
      </c>
    </row>
    <row r="28" spans="1:11" x14ac:dyDescent="0.25">
      <c r="A28" s="202" t="str">
        <f>IF(Calculator!B29&lt;1," ",HLOOKUP(Calculator!B29,Data!$D$1:$EO$3,2))</f>
        <v xml:space="preserve"> </v>
      </c>
      <c r="B28" s="131" t="str">
        <f>IF(Calculator!B29&lt;1," ",Calculator!H29)</f>
        <v xml:space="preserve"> </v>
      </c>
      <c r="C28" s="132" t="str">
        <f>IF(Calculator!B29&lt;1," ",Calculator!A29)</f>
        <v xml:space="preserve"> </v>
      </c>
      <c r="D28" s="115" t="str">
        <f>IF(Calculator!B29&lt;1," ",IF(Calculator!J29&gt;0.5,(ROUND(Calculator!J29,2)),(ROUND(Calculator!J29*16,2))))</f>
        <v xml:space="preserve"> </v>
      </c>
      <c r="E28" s="114" t="str">
        <f>IF(Calculator!B29&lt;1," ",IF(Calculator!J29&gt;0.5,"lb","oz"))</f>
        <v xml:space="preserve"> </v>
      </c>
      <c r="F28" s="135" t="str">
        <f>IF(Calculator!B29&lt;1," ",Calculator!L29)</f>
        <v xml:space="preserve"> </v>
      </c>
      <c r="G28" s="116" t="str">
        <f>IF(Calculator!B29&lt;1," ",Calculator!M29)</f>
        <v xml:space="preserve"> </v>
      </c>
      <c r="H28" s="117" t="str">
        <f>IF(Calculator!B29&lt;1," ",IF(E28="lb",D28*G28,(D28/16)*G28))</f>
        <v xml:space="preserve"> </v>
      </c>
      <c r="I28" s="118" t="str">
        <f>IF(Calculator!B29&lt;1," ",ROUND(Data!N30,2))</f>
        <v xml:space="preserve"> </v>
      </c>
      <c r="J28" s="136" t="str">
        <f>IF(Calculator!B29&lt;1," ",Data!O30)</f>
        <v xml:space="preserve"> </v>
      </c>
      <c r="K28" s="119" t="str">
        <f>IF(Calculator!B29&lt;1," ",IF(J28="lb",G28*I28,((I28/16)*G28)))</f>
        <v xml:space="preserve"> </v>
      </c>
    </row>
    <row r="29" spans="1:11" x14ac:dyDescent="0.25">
      <c r="A29" s="185" t="str">
        <f>IF(Calculator!B30&lt;1," ",HLOOKUP(Calculator!B30,Data!$D$1:$EO$3,2))</f>
        <v xml:space="preserve"> </v>
      </c>
      <c r="B29" s="186" t="str">
        <f>IF(Calculator!B30&lt;1," ",Calculator!H30)</f>
        <v xml:space="preserve"> </v>
      </c>
      <c r="C29" s="187" t="str">
        <f>IF(Calculator!B30&lt;1," ",Calculator!A30)</f>
        <v xml:space="preserve"> </v>
      </c>
      <c r="D29" s="179" t="str">
        <f>IF(Calculator!B30&lt;1," ",IF(Calculator!J30&gt;0.5,(ROUND(Calculator!J30,2)),(ROUND(Calculator!J30*16,2))))</f>
        <v xml:space="preserve"> </v>
      </c>
      <c r="E29" s="180" t="str">
        <f>IF(Calculator!B30&lt;1," ",IF(Calculator!J30&gt;0.5,"lb","oz"))</f>
        <v xml:space="preserve"> </v>
      </c>
      <c r="F29" s="181" t="str">
        <f>IF(Calculator!B30&lt;1," ",Calculator!L30)</f>
        <v xml:space="preserve"> </v>
      </c>
      <c r="G29" s="182" t="str">
        <f>IF(Calculator!B30&lt;1," ",Calculator!M30)</f>
        <v xml:space="preserve"> </v>
      </c>
      <c r="H29" s="183" t="str">
        <f>IF(Calculator!B30&lt;1," ",IF(E29="lb",D29*G29,(D29/16)*G29))</f>
        <v xml:space="preserve"> </v>
      </c>
      <c r="I29" s="184" t="str">
        <f>IF(Calculator!B30&lt;1," ",ROUND(Data!N31,2))</f>
        <v xml:space="preserve"> </v>
      </c>
      <c r="J29" s="188" t="str">
        <f>IF(Calculator!B30&lt;1," ",Data!O31)</f>
        <v xml:space="preserve"> </v>
      </c>
      <c r="K29" s="189" t="str">
        <f>IF(Calculator!B30&lt;1," ",IF(J29="lb",G29*I29,((I29/16)*G29)))</f>
        <v xml:space="preserve"> </v>
      </c>
    </row>
    <row r="30" spans="1:11" x14ac:dyDescent="0.25">
      <c r="A30" s="202" t="str">
        <f>IF(Calculator!B31&lt;1," ",HLOOKUP(Calculator!B31,Data!$D$1:$EO$3,2))</f>
        <v xml:space="preserve"> </v>
      </c>
      <c r="B30" s="131" t="str">
        <f>IF(Calculator!B31&lt;1," ",Calculator!H31)</f>
        <v xml:space="preserve"> </v>
      </c>
      <c r="C30" s="132" t="str">
        <f>IF(Calculator!B31&lt;1," ",Calculator!A31)</f>
        <v xml:space="preserve"> </v>
      </c>
      <c r="D30" s="115" t="str">
        <f>IF(Calculator!B31&lt;1," ",IF(Calculator!J31&gt;0.5,(ROUND(Calculator!J31,2)),(ROUND(Calculator!J31*16,2))))</f>
        <v xml:space="preserve"> </v>
      </c>
      <c r="E30" s="114" t="str">
        <f>IF(Calculator!B31&lt;1," ",IF(Calculator!J31&gt;0.5,"lb","oz"))</f>
        <v xml:space="preserve"> </v>
      </c>
      <c r="F30" s="135" t="str">
        <f>IF(Calculator!B31&lt;1," ",Calculator!L31)</f>
        <v xml:space="preserve"> </v>
      </c>
      <c r="G30" s="116" t="str">
        <f>IF(Calculator!B31&lt;1," ",Calculator!M31)</f>
        <v xml:space="preserve"> </v>
      </c>
      <c r="H30" s="117" t="str">
        <f>IF(Calculator!B31&lt;1," ",IF(E30="lb",D30*G30,(D30/16)*G30))</f>
        <v xml:space="preserve"> </v>
      </c>
      <c r="I30" s="118" t="str">
        <f>IF(Calculator!B31&lt;1," ",ROUND(Data!N32,2))</f>
        <v xml:space="preserve"> </v>
      </c>
      <c r="J30" s="136" t="str">
        <f>IF(Calculator!B31&lt;1," ",Data!O32)</f>
        <v xml:space="preserve"> </v>
      </c>
      <c r="K30" s="119" t="str">
        <f>IF(Calculator!B31&lt;1," ",IF(J30="lb",G30*I30,((I30/16)*G30)))</f>
        <v xml:space="preserve"> </v>
      </c>
    </row>
    <row r="31" spans="1:11" ht="15.75" thickBot="1" x14ac:dyDescent="0.3">
      <c r="A31" s="212" t="str">
        <f>IF(Calculator!B32&lt;1," ",HLOOKUP(Calculator!B32,Data!$D$1:$EO$3,2))</f>
        <v xml:space="preserve"> </v>
      </c>
      <c r="B31" s="177" t="str">
        <f>IF(Calculator!B32&lt;1," ",Calculator!H32)</f>
        <v xml:space="preserve"> </v>
      </c>
      <c r="C31" s="178" t="str">
        <f>IF(Calculator!B32&lt;1," ",Calculator!A32)</f>
        <v xml:space="preserve"> </v>
      </c>
      <c r="D31" s="213" t="str">
        <f>IF(Calculator!B32&lt;1," ",IF(Calculator!J32&gt;0.5,(ROUND(Calculator!J32,2)),(ROUND(Calculator!J32*16,2))))</f>
        <v xml:space="preserve"> </v>
      </c>
      <c r="E31" s="214" t="str">
        <f>IF(Calculator!B32&lt;1," ",IF(Calculator!J32&gt;0.5,"lb","oz"))</f>
        <v xml:space="preserve"> </v>
      </c>
      <c r="F31" s="215" t="str">
        <f>IF(Calculator!B32&lt;1," ",Calculator!L32)</f>
        <v xml:space="preserve"> </v>
      </c>
      <c r="G31" s="216" t="str">
        <f>IF(Calculator!B32&lt;1," ",Calculator!M32)</f>
        <v xml:space="preserve"> </v>
      </c>
      <c r="H31" s="217" t="str">
        <f>IF(Calculator!B32&lt;1," ",IF(E31="lb",D31*G31,(D31/16)*G31))</f>
        <v xml:space="preserve"> </v>
      </c>
      <c r="I31" s="218" t="str">
        <f>IF(Calculator!B32&lt;1," ",ROUND(Data!N33,2))</f>
        <v xml:space="preserve"> </v>
      </c>
      <c r="J31" s="219" t="str">
        <f>IF(Calculator!B32&lt;1," ",Data!O33)</f>
        <v xml:space="preserve"> </v>
      </c>
      <c r="K31" s="217" t="str">
        <f>IF(Calculator!B32&lt;1," ",IF(J31="lb",G31*I31,((I31/16)*G31)))</f>
        <v xml:space="preserve"> </v>
      </c>
    </row>
    <row r="32" spans="1:11" ht="15.75" thickBot="1" x14ac:dyDescent="0.3">
      <c r="A32" s="110" t="s">
        <v>695</v>
      </c>
      <c r="B32" s="121"/>
      <c r="C32" s="121"/>
      <c r="D32" s="122" t="e">
        <f>ROUND(Data!P35,2)</f>
        <v>#DIV/0!</v>
      </c>
      <c r="E32" s="122" t="s">
        <v>420</v>
      </c>
      <c r="F32" s="130">
        <f>SUM(F7:F31)</f>
        <v>0</v>
      </c>
      <c r="G32" s="122"/>
      <c r="H32" s="123">
        <f>SUMIF(H7:H31, "&gt;0")</f>
        <v>0</v>
      </c>
      <c r="I32" s="124">
        <f>ROUND(Data!P34,2)</f>
        <v>0</v>
      </c>
      <c r="J32" s="137" t="s">
        <v>420</v>
      </c>
      <c r="K32" s="134">
        <f>SUMIF(K7:K31, "&gt;0")</f>
        <v>0</v>
      </c>
    </row>
    <row r="33" spans="1:11" ht="15.75" thickBot="1" x14ac:dyDescent="0.3">
      <c r="B33" s="126"/>
      <c r="C33" s="126"/>
      <c r="D33" s="126"/>
      <c r="E33" s="126"/>
      <c r="F33" s="126"/>
      <c r="G33" s="126"/>
      <c r="H33" s="126"/>
      <c r="I33" s="126"/>
      <c r="J33" s="126"/>
      <c r="K33" s="126"/>
    </row>
    <row r="34" spans="1:11" x14ac:dyDescent="0.25">
      <c r="A34" s="271" t="s">
        <v>811</v>
      </c>
      <c r="B34" s="272"/>
      <c r="C34" s="272"/>
      <c r="D34" s="272"/>
      <c r="E34" s="272"/>
      <c r="F34" s="272"/>
      <c r="G34" s="272"/>
      <c r="H34" s="272"/>
      <c r="I34" s="272"/>
      <c r="J34" s="272"/>
      <c r="K34" s="273"/>
    </row>
    <row r="35" spans="1:11" x14ac:dyDescent="0.25">
      <c r="A35" s="274"/>
      <c r="B35" s="275"/>
      <c r="C35" s="275"/>
      <c r="D35" s="275"/>
      <c r="E35" s="275"/>
      <c r="F35" s="275"/>
      <c r="G35" s="275"/>
      <c r="H35" s="275"/>
      <c r="I35" s="275"/>
      <c r="J35" s="275"/>
      <c r="K35" s="276"/>
    </row>
    <row r="36" spans="1:11" x14ac:dyDescent="0.25">
      <c r="A36" s="274"/>
      <c r="B36" s="275"/>
      <c r="C36" s="275"/>
      <c r="D36" s="275"/>
      <c r="E36" s="275"/>
      <c r="F36" s="275"/>
      <c r="G36" s="275"/>
      <c r="H36" s="275"/>
      <c r="I36" s="275"/>
      <c r="J36" s="275"/>
      <c r="K36" s="276"/>
    </row>
    <row r="37" spans="1:11" x14ac:dyDescent="0.25">
      <c r="A37" s="274"/>
      <c r="B37" s="275"/>
      <c r="C37" s="275"/>
      <c r="D37" s="275"/>
      <c r="E37" s="275"/>
      <c r="F37" s="275"/>
      <c r="G37" s="275"/>
      <c r="H37" s="275"/>
      <c r="I37" s="275"/>
      <c r="J37" s="275"/>
      <c r="K37" s="276"/>
    </row>
    <row r="38" spans="1:11" ht="15.75" thickBot="1" x14ac:dyDescent="0.3">
      <c r="A38" s="277"/>
      <c r="B38" s="278"/>
      <c r="C38" s="278"/>
      <c r="D38" s="278"/>
      <c r="E38" s="278"/>
      <c r="F38" s="278"/>
      <c r="G38" s="278"/>
      <c r="H38" s="278"/>
      <c r="I38" s="278"/>
      <c r="J38" s="278"/>
      <c r="K38" s="279"/>
    </row>
    <row r="39" spans="1:11" x14ac:dyDescent="0.25">
      <c r="A39" s="125" t="s">
        <v>781</v>
      </c>
    </row>
    <row r="40" spans="1:11" x14ac:dyDescent="0.25">
      <c r="A40" s="127" t="s">
        <v>832</v>
      </c>
    </row>
    <row r="41" spans="1:11" x14ac:dyDescent="0.25">
      <c r="A41" s="126" t="s">
        <v>826</v>
      </c>
    </row>
    <row r="42" spans="1:11" x14ac:dyDescent="0.25">
      <c r="A42" s="268" t="s">
        <v>777</v>
      </c>
      <c r="B42" s="268"/>
      <c r="C42" s="268"/>
      <c r="D42" s="268"/>
      <c r="E42" s="268"/>
      <c r="F42" s="268"/>
      <c r="G42" s="268"/>
      <c r="H42" s="268"/>
      <c r="I42" s="268"/>
      <c r="J42" s="268"/>
      <c r="K42" s="268"/>
    </row>
    <row r="43" spans="1:11" x14ac:dyDescent="0.25">
      <c r="A43" s="266" t="s">
        <v>780</v>
      </c>
      <c r="B43" s="266"/>
      <c r="C43" s="266"/>
      <c r="D43" s="266"/>
      <c r="E43" s="266"/>
      <c r="F43" s="266"/>
      <c r="G43" s="266"/>
      <c r="H43" s="266"/>
      <c r="I43" s="266"/>
      <c r="J43" s="266"/>
      <c r="K43" s="266"/>
    </row>
    <row r="44" spans="1:11" x14ac:dyDescent="0.25">
      <c r="A44" s="267" t="s">
        <v>779</v>
      </c>
      <c r="B44" s="267"/>
      <c r="C44" s="267"/>
      <c r="D44" s="267"/>
      <c r="E44" s="267"/>
      <c r="F44" s="267"/>
      <c r="G44" s="267"/>
      <c r="H44" s="267"/>
      <c r="I44" s="267"/>
      <c r="J44" s="267"/>
      <c r="K44" s="267"/>
    </row>
    <row r="45" spans="1:11" x14ac:dyDescent="0.25">
      <c r="A45" s="266" t="s">
        <v>778</v>
      </c>
      <c r="B45" s="266"/>
      <c r="C45" s="266"/>
      <c r="D45" s="266"/>
      <c r="E45" s="266"/>
      <c r="F45" s="266"/>
      <c r="G45" s="266"/>
      <c r="H45" s="266"/>
      <c r="I45" s="266"/>
      <c r="J45" s="266"/>
      <c r="K45" s="266"/>
    </row>
    <row r="48" spans="1:11" x14ac:dyDescent="0.25">
      <c r="I48" s="265"/>
      <c r="J48" s="265"/>
      <c r="K48" s="265"/>
    </row>
    <row r="49" spans="8:11" x14ac:dyDescent="0.25">
      <c r="H49" s="264" t="s">
        <v>827</v>
      </c>
      <c r="I49" s="264"/>
      <c r="J49" s="264"/>
      <c r="K49" s="264"/>
    </row>
  </sheetData>
  <sheetProtection algorithmName="SHA-512" hashValue="k1U7eACN9uFz84KQOGzg6ytUd6AS1sO5Z2yjEQNtPI4VM+nmsLrYw+liLdwLzOYtgwP/4HAEYvgrsUEyIIu6Ag==" saltValue="W5JkFCRY5/yVIuDhJtgxJQ==" spinCount="100000" sheet="1" objects="1" scenarios="1"/>
  <mergeCells count="18">
    <mergeCell ref="J1:K1"/>
    <mergeCell ref="C4:F4"/>
    <mergeCell ref="D6:E6"/>
    <mergeCell ref="A2:K2"/>
    <mergeCell ref="I6:J6"/>
    <mergeCell ref="A42:K42"/>
    <mergeCell ref="A3:K3"/>
    <mergeCell ref="A4:B4"/>
    <mergeCell ref="A34:K34"/>
    <mergeCell ref="A35:K35"/>
    <mergeCell ref="A36:K36"/>
    <mergeCell ref="A37:K37"/>
    <mergeCell ref="A38:K38"/>
    <mergeCell ref="H49:K49"/>
    <mergeCell ref="I48:K48"/>
    <mergeCell ref="A43:K43"/>
    <mergeCell ref="A44:K44"/>
    <mergeCell ref="A45:K45"/>
  </mergeCells>
  <pageMargins left="0.25" right="0.25" top="0.5" bottom="0.25" header="0.3" footer="0.3"/>
  <pageSetup orientation="portrait" r:id="rId1"/>
  <ignoredErrors>
    <ignoredError sqref="I7"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5"/>
  <sheetViews>
    <sheetView zoomScaleNormal="100" workbookViewId="0">
      <pane xSplit="2" ySplit="4" topLeftCell="C5" activePane="bottomRight" state="frozen"/>
      <selection pane="topRight" activeCell="D1" sqref="D1"/>
      <selection pane="bottomLeft" activeCell="A5" sqref="A5"/>
      <selection pane="bottomRight" activeCell="B15" sqref="B15"/>
    </sheetView>
  </sheetViews>
  <sheetFormatPr defaultRowHeight="15" x14ac:dyDescent="0.25"/>
  <cols>
    <col min="1" max="1" width="27.5703125" customWidth="1"/>
    <col min="2" max="2" width="29.140625" customWidth="1"/>
    <col min="4" max="4" width="11" customWidth="1"/>
    <col min="5" max="5" width="13.7109375" customWidth="1"/>
    <col min="6" max="6" width="11.7109375" customWidth="1"/>
    <col min="7" max="10" width="11.5703125" customWidth="1"/>
    <col min="11" max="11" width="15.140625" customWidth="1"/>
    <col min="13" max="13" width="11.5703125" customWidth="1"/>
    <col min="14" max="14" width="13.140625" customWidth="1"/>
    <col min="16" max="16" width="11" customWidth="1"/>
    <col min="17" max="17" width="12.42578125" customWidth="1"/>
    <col min="18" max="18" width="14.140625" customWidth="1"/>
    <col min="19" max="19" width="11.42578125" customWidth="1"/>
    <col min="20" max="20" width="13.85546875" customWidth="1"/>
    <col min="21" max="21" width="15.5703125" customWidth="1"/>
    <col min="22" max="22" width="13.42578125" customWidth="1"/>
    <col min="23" max="23" width="13.140625" customWidth="1"/>
    <col min="24" max="24" width="14.42578125" customWidth="1"/>
    <col min="25" max="25" width="14.140625" customWidth="1"/>
    <col min="26" max="26" width="14.42578125" customWidth="1"/>
    <col min="28" max="28" width="13" customWidth="1"/>
    <col min="30" max="30" width="13.85546875" customWidth="1"/>
    <col min="31" max="31" width="12.28515625" customWidth="1"/>
    <col min="32" max="32" width="12.5703125" customWidth="1"/>
    <col min="33" max="33" width="15.42578125" customWidth="1"/>
    <col min="34" max="34" width="12.5703125" customWidth="1"/>
    <col min="35" max="35" width="12.7109375" customWidth="1"/>
    <col min="36" max="36" width="12.28515625" customWidth="1"/>
    <col min="37" max="37" width="13.5703125" customWidth="1"/>
    <col min="38" max="38" width="13" customWidth="1"/>
    <col min="39" max="39" width="9.140625" style="35"/>
    <col min="40" max="40" width="9.140625" style="231"/>
  </cols>
  <sheetData>
    <row r="1" spans="1:42" ht="16.5" customHeight="1" thickTop="1" thickBot="1" x14ac:dyDescent="0.3">
      <c r="A1" s="289" t="s">
        <v>1</v>
      </c>
      <c r="B1" s="289" t="s">
        <v>2</v>
      </c>
      <c r="C1" s="289" t="s">
        <v>3</v>
      </c>
      <c r="D1" s="289" t="s">
        <v>379</v>
      </c>
      <c r="E1" s="289" t="s">
        <v>380</v>
      </c>
      <c r="F1" s="286" t="s">
        <v>4</v>
      </c>
      <c r="G1" s="286" t="s">
        <v>370</v>
      </c>
      <c r="H1" s="286" t="s">
        <v>371</v>
      </c>
      <c r="I1" s="286" t="s">
        <v>372</v>
      </c>
      <c r="J1" s="286" t="s">
        <v>373</v>
      </c>
      <c r="K1" s="286" t="s">
        <v>406</v>
      </c>
      <c r="L1" s="289" t="s">
        <v>5</v>
      </c>
      <c r="M1" s="292" t="s">
        <v>409</v>
      </c>
      <c r="N1" s="292"/>
      <c r="O1" s="292"/>
      <c r="P1" s="293" t="s">
        <v>405</v>
      </c>
      <c r="Q1" s="293"/>
      <c r="R1" s="293"/>
      <c r="S1" s="293"/>
      <c r="T1" s="293"/>
      <c r="U1" s="293" t="s">
        <v>410</v>
      </c>
      <c r="V1" s="293"/>
      <c r="W1" s="293"/>
      <c r="X1" s="293"/>
      <c r="Y1" s="293"/>
      <c r="Z1" s="293"/>
      <c r="AA1" s="29"/>
      <c r="AB1" s="29"/>
      <c r="AC1" s="29"/>
      <c r="AD1" s="29"/>
      <c r="AE1" s="29"/>
      <c r="AF1" s="29"/>
      <c r="AG1" s="29"/>
      <c r="AH1" s="29"/>
      <c r="AI1" s="29"/>
      <c r="AJ1" s="29"/>
      <c r="AK1" s="29"/>
      <c r="AL1" s="29"/>
    </row>
    <row r="2" spans="1:42" ht="128.25" customHeight="1" thickTop="1" thickBot="1" x14ac:dyDescent="0.3">
      <c r="A2" s="290"/>
      <c r="B2" s="290"/>
      <c r="C2" s="290"/>
      <c r="D2" s="290"/>
      <c r="E2" s="290"/>
      <c r="F2" s="287"/>
      <c r="G2" s="287"/>
      <c r="H2" s="287"/>
      <c r="I2" s="287"/>
      <c r="J2" s="287"/>
      <c r="K2" s="287"/>
      <c r="L2" s="290"/>
      <c r="M2" s="289" t="s">
        <v>407</v>
      </c>
      <c r="N2" s="289" t="s">
        <v>7</v>
      </c>
      <c r="O2" s="289" t="s">
        <v>408</v>
      </c>
      <c r="P2" s="294" t="s">
        <v>14</v>
      </c>
      <c r="Q2" s="294" t="s">
        <v>15</v>
      </c>
      <c r="R2" s="294" t="s">
        <v>16</v>
      </c>
      <c r="S2" s="294" t="s">
        <v>17</v>
      </c>
      <c r="T2" s="294" t="s">
        <v>18</v>
      </c>
      <c r="U2" s="292" t="s">
        <v>6</v>
      </c>
      <c r="V2" s="292"/>
      <c r="W2" s="296" t="s">
        <v>7</v>
      </c>
      <c r="X2" s="297"/>
      <c r="Y2" s="292" t="s">
        <v>8</v>
      </c>
      <c r="Z2" s="292"/>
      <c r="AA2" s="298" t="s">
        <v>9</v>
      </c>
      <c r="AB2" s="298" t="s">
        <v>10</v>
      </c>
      <c r="AC2" s="298" t="s">
        <v>11</v>
      </c>
      <c r="AD2" s="298" t="s">
        <v>398</v>
      </c>
      <c r="AE2" s="292" t="s">
        <v>12</v>
      </c>
      <c r="AF2" s="292" t="s">
        <v>13</v>
      </c>
      <c r="AG2" s="289" t="s">
        <v>394</v>
      </c>
      <c r="AH2" s="289" t="s">
        <v>395</v>
      </c>
      <c r="AI2" s="305" t="s">
        <v>19</v>
      </c>
      <c r="AJ2" s="305" t="s">
        <v>20</v>
      </c>
      <c r="AK2" s="294" t="s">
        <v>413</v>
      </c>
      <c r="AL2" s="305" t="s">
        <v>21</v>
      </c>
      <c r="AM2" s="105" t="s">
        <v>430</v>
      </c>
      <c r="AO2" s="90"/>
    </row>
    <row r="3" spans="1:42" ht="27" hidden="1" customHeight="1" thickTop="1" thickBot="1" x14ac:dyDescent="0.3">
      <c r="A3" s="290"/>
      <c r="B3" s="290"/>
      <c r="C3" s="291"/>
      <c r="D3" s="291"/>
      <c r="E3" s="291"/>
      <c r="F3" s="288"/>
      <c r="G3" s="288"/>
      <c r="H3" s="288"/>
      <c r="I3" s="288"/>
      <c r="J3" s="288"/>
      <c r="K3" s="288"/>
      <c r="L3" s="291"/>
      <c r="M3" s="291"/>
      <c r="N3" s="291"/>
      <c r="O3" s="291"/>
      <c r="P3" s="295"/>
      <c r="Q3" s="295"/>
      <c r="R3" s="295"/>
      <c r="S3" s="295"/>
      <c r="T3" s="295"/>
      <c r="U3" s="1" t="s">
        <v>22</v>
      </c>
      <c r="V3" s="1" t="s">
        <v>23</v>
      </c>
      <c r="W3" s="1" t="s">
        <v>22</v>
      </c>
      <c r="X3" s="1" t="s">
        <v>23</v>
      </c>
      <c r="Y3" s="1" t="s">
        <v>22</v>
      </c>
      <c r="Z3" s="1" t="s">
        <v>23</v>
      </c>
      <c r="AA3" s="298"/>
      <c r="AB3" s="298"/>
      <c r="AC3" s="298"/>
      <c r="AD3" s="298"/>
      <c r="AE3" s="292"/>
      <c r="AF3" s="292"/>
      <c r="AG3" s="290"/>
      <c r="AH3" s="290"/>
      <c r="AI3" s="305"/>
      <c r="AJ3" s="305"/>
      <c r="AK3" s="295"/>
      <c r="AL3" s="305"/>
    </row>
    <row r="4" spans="1:42" ht="16.5" customHeight="1" thickTop="1" thickBot="1" x14ac:dyDescent="0.3">
      <c r="A4" s="300"/>
      <c r="B4" s="297"/>
      <c r="C4" s="301"/>
      <c r="D4" s="301"/>
      <c r="E4" s="301"/>
      <c r="F4" s="301"/>
      <c r="G4" s="302"/>
      <c r="H4" s="24"/>
      <c r="I4" s="24"/>
      <c r="J4" s="303"/>
      <c r="K4" s="303"/>
      <c r="L4" s="303"/>
      <c r="M4" s="303"/>
      <c r="N4" s="303"/>
      <c r="O4" s="303"/>
      <c r="P4" s="303"/>
      <c r="Q4" s="304"/>
      <c r="R4" s="305" t="s">
        <v>381</v>
      </c>
      <c r="S4" s="305"/>
      <c r="T4" s="305"/>
      <c r="U4" s="299">
        <v>40664</v>
      </c>
      <c r="V4" s="299"/>
      <c r="W4" s="299">
        <v>40648</v>
      </c>
      <c r="X4" s="299"/>
      <c r="Y4" s="299">
        <v>40634</v>
      </c>
      <c r="Z4" s="299"/>
      <c r="AA4" s="298"/>
      <c r="AB4" s="298"/>
      <c r="AC4" s="298"/>
      <c r="AD4" s="298"/>
      <c r="AE4" s="292"/>
      <c r="AF4" s="292"/>
      <c r="AG4" s="291"/>
      <c r="AH4" s="291"/>
      <c r="AI4" s="305"/>
      <c r="AJ4" s="305"/>
      <c r="AK4" s="306"/>
      <c r="AL4" s="305"/>
    </row>
    <row r="5" spans="1:42" ht="16.5" thickTop="1" x14ac:dyDescent="0.25">
      <c r="A5" s="31" t="s">
        <v>24</v>
      </c>
      <c r="B5" s="4" t="s">
        <v>25</v>
      </c>
      <c r="C5" s="25" t="s">
        <v>26</v>
      </c>
      <c r="D5" s="22" t="s">
        <v>382</v>
      </c>
      <c r="E5" s="87" t="s">
        <v>384</v>
      </c>
      <c r="F5" s="5">
        <v>165000</v>
      </c>
      <c r="G5" s="18">
        <v>3.7878787878787881</v>
      </c>
      <c r="H5" s="18">
        <v>0.79199999999999993</v>
      </c>
      <c r="I5" s="18">
        <v>1.3199999999999998</v>
      </c>
      <c r="J5" s="18">
        <v>2.6399999999999997</v>
      </c>
      <c r="K5" s="18" t="s">
        <v>374</v>
      </c>
      <c r="L5" s="87" t="s">
        <v>27</v>
      </c>
      <c r="M5" s="25" t="s">
        <v>26</v>
      </c>
      <c r="N5" s="25" t="s">
        <v>26</v>
      </c>
      <c r="O5" s="25" t="s">
        <v>26</v>
      </c>
      <c r="P5" s="26"/>
      <c r="Q5" s="25" t="s">
        <v>26</v>
      </c>
      <c r="R5" s="25" t="s">
        <v>26</v>
      </c>
      <c r="S5" s="25" t="s">
        <v>26</v>
      </c>
      <c r="T5" s="25" t="s">
        <v>26</v>
      </c>
      <c r="U5" s="87" t="s">
        <v>28</v>
      </c>
      <c r="V5" s="87" t="s">
        <v>29</v>
      </c>
      <c r="W5" s="87" t="s">
        <v>30</v>
      </c>
      <c r="X5" s="87" t="s">
        <v>31</v>
      </c>
      <c r="Y5" s="87" t="s">
        <v>32</v>
      </c>
      <c r="Z5" s="87" t="s">
        <v>33</v>
      </c>
      <c r="AA5" s="7" t="s">
        <v>122</v>
      </c>
      <c r="AB5" s="7" t="s">
        <v>34</v>
      </c>
      <c r="AC5" s="27">
        <v>6</v>
      </c>
      <c r="AD5" s="7" t="s">
        <v>396</v>
      </c>
      <c r="AE5" s="7" t="s">
        <v>35</v>
      </c>
      <c r="AF5" s="7" t="s">
        <v>36</v>
      </c>
      <c r="AG5" s="7" t="s">
        <v>44</v>
      </c>
      <c r="AH5" s="27">
        <v>6</v>
      </c>
      <c r="AI5" s="8" t="s">
        <v>37</v>
      </c>
      <c r="AJ5" s="8" t="s">
        <v>37</v>
      </c>
      <c r="AK5" s="8" t="s">
        <v>412</v>
      </c>
      <c r="AL5" s="8"/>
      <c r="AM5" s="88">
        <v>12</v>
      </c>
      <c r="AP5" s="226"/>
    </row>
    <row r="6" spans="1:42" ht="15.75" x14ac:dyDescent="0.25">
      <c r="A6" s="3" t="s">
        <v>38</v>
      </c>
      <c r="B6" s="4" t="s">
        <v>39</v>
      </c>
      <c r="C6" s="25" t="s">
        <v>26</v>
      </c>
      <c r="D6" s="22" t="s">
        <v>382</v>
      </c>
      <c r="E6" s="87" t="s">
        <v>384</v>
      </c>
      <c r="F6" s="5">
        <v>800000</v>
      </c>
      <c r="G6" s="18">
        <v>18.365472910927455</v>
      </c>
      <c r="H6" s="18">
        <v>0.16335000000000002</v>
      </c>
      <c r="I6" s="18">
        <v>0.27225000000000005</v>
      </c>
      <c r="J6" s="18">
        <v>0.5445000000000001</v>
      </c>
      <c r="K6" s="18" t="s">
        <v>374</v>
      </c>
      <c r="L6" s="87" t="s">
        <v>27</v>
      </c>
      <c r="M6" s="25" t="s">
        <v>26</v>
      </c>
      <c r="N6" s="25" t="s">
        <v>26</v>
      </c>
      <c r="O6" s="25" t="s">
        <v>26</v>
      </c>
      <c r="P6" s="26"/>
      <c r="Q6" s="25" t="s">
        <v>26</v>
      </c>
      <c r="R6" s="25" t="s">
        <v>26</v>
      </c>
      <c r="S6" s="25" t="s">
        <v>26</v>
      </c>
      <c r="T6" s="25" t="s">
        <v>26</v>
      </c>
      <c r="U6" s="87" t="s">
        <v>28</v>
      </c>
      <c r="V6" s="87" t="s">
        <v>29</v>
      </c>
      <c r="W6" s="87" t="s">
        <v>30</v>
      </c>
      <c r="X6" s="87" t="s">
        <v>31</v>
      </c>
      <c r="Y6" s="87" t="s">
        <v>32</v>
      </c>
      <c r="Z6" s="87" t="s">
        <v>33</v>
      </c>
      <c r="AA6" s="7" t="s">
        <v>122</v>
      </c>
      <c r="AB6" s="7" t="s">
        <v>34</v>
      </c>
      <c r="AC6" s="27">
        <v>3</v>
      </c>
      <c r="AD6" s="7" t="s">
        <v>396</v>
      </c>
      <c r="AE6" s="7" t="s">
        <v>40</v>
      </c>
      <c r="AF6" s="7" t="s">
        <v>36</v>
      </c>
      <c r="AG6" s="7" t="s">
        <v>44</v>
      </c>
      <c r="AH6" s="27">
        <v>4.9000000000000004</v>
      </c>
      <c r="AI6" s="87" t="s">
        <v>170</v>
      </c>
      <c r="AJ6" s="8" t="s">
        <v>37</v>
      </c>
      <c r="AK6" s="8" t="s">
        <v>412</v>
      </c>
      <c r="AL6" s="8"/>
      <c r="AM6" s="88">
        <v>64</v>
      </c>
      <c r="AP6" s="226"/>
    </row>
    <row r="7" spans="1:42" ht="15.75" x14ac:dyDescent="0.25">
      <c r="A7" s="9" t="s">
        <v>42</v>
      </c>
      <c r="B7" s="4" t="s">
        <v>43</v>
      </c>
      <c r="C7" s="25" t="s">
        <v>26</v>
      </c>
      <c r="D7" s="22" t="s">
        <v>382</v>
      </c>
      <c r="E7" s="87" t="s">
        <v>384</v>
      </c>
      <c r="F7" s="10">
        <v>205000</v>
      </c>
      <c r="G7" s="18">
        <v>4.706152433425161</v>
      </c>
      <c r="H7" s="18">
        <v>0.63746341463414635</v>
      </c>
      <c r="I7" s="18">
        <v>1.0624390243902437</v>
      </c>
      <c r="J7" s="18">
        <v>2.1248780487804875</v>
      </c>
      <c r="K7" s="18" t="s">
        <v>374</v>
      </c>
      <c r="L7" s="87" t="s">
        <v>27</v>
      </c>
      <c r="M7" s="25" t="s">
        <v>26</v>
      </c>
      <c r="N7" s="25" t="s">
        <v>26</v>
      </c>
      <c r="O7" s="25" t="s">
        <v>26</v>
      </c>
      <c r="P7" s="25" t="s">
        <v>26</v>
      </c>
      <c r="Q7" s="25" t="s">
        <v>26</v>
      </c>
      <c r="R7" s="25" t="s">
        <v>26</v>
      </c>
      <c r="S7" s="26"/>
      <c r="T7" s="26"/>
      <c r="U7" s="87" t="s">
        <v>28</v>
      </c>
      <c r="V7" s="87" t="s">
        <v>29</v>
      </c>
      <c r="W7" s="87" t="s">
        <v>30</v>
      </c>
      <c r="X7" s="87" t="s">
        <v>31</v>
      </c>
      <c r="Y7" s="87" t="s">
        <v>32</v>
      </c>
      <c r="Z7" s="87" t="s">
        <v>33</v>
      </c>
      <c r="AA7" s="7" t="s">
        <v>85</v>
      </c>
      <c r="AB7" s="7" t="s">
        <v>34</v>
      </c>
      <c r="AC7" s="27">
        <v>6</v>
      </c>
      <c r="AD7" s="7" t="s">
        <v>396</v>
      </c>
      <c r="AE7" s="7" t="s">
        <v>36</v>
      </c>
      <c r="AF7" s="7" t="s">
        <v>44</v>
      </c>
      <c r="AG7" s="7" t="s">
        <v>44</v>
      </c>
      <c r="AH7" s="27">
        <v>5</v>
      </c>
      <c r="AI7" s="87" t="s">
        <v>170</v>
      </c>
      <c r="AJ7" s="8" t="s">
        <v>37</v>
      </c>
      <c r="AK7" s="8" t="s">
        <v>412</v>
      </c>
      <c r="AL7" s="8"/>
      <c r="AM7" s="91">
        <v>100</v>
      </c>
      <c r="AP7" s="227"/>
    </row>
    <row r="8" spans="1:42" ht="15.75" x14ac:dyDescent="0.25">
      <c r="A8" s="3" t="s">
        <v>45</v>
      </c>
      <c r="B8" s="4" t="s">
        <v>46</v>
      </c>
      <c r="C8" s="25" t="s">
        <v>26</v>
      </c>
      <c r="D8" s="22" t="s">
        <v>382</v>
      </c>
      <c r="E8" s="87" t="s">
        <v>384</v>
      </c>
      <c r="F8" s="5">
        <v>260000</v>
      </c>
      <c r="G8" s="18">
        <v>5.9687786960514231</v>
      </c>
      <c r="H8" s="18">
        <v>0.50261538461538469</v>
      </c>
      <c r="I8" s="18">
        <v>0.83769230769230774</v>
      </c>
      <c r="J8" s="18">
        <v>1.6753846153846155</v>
      </c>
      <c r="K8" s="18" t="s">
        <v>374</v>
      </c>
      <c r="L8" s="87" t="s">
        <v>27</v>
      </c>
      <c r="M8" s="25" t="s">
        <v>26</v>
      </c>
      <c r="N8" s="25" t="s">
        <v>26</v>
      </c>
      <c r="O8" s="25" t="s">
        <v>26</v>
      </c>
      <c r="P8" s="26"/>
      <c r="Q8" s="26"/>
      <c r="R8" s="25" t="s">
        <v>26</v>
      </c>
      <c r="S8" s="25" t="s">
        <v>26</v>
      </c>
      <c r="T8" s="25" t="s">
        <v>26</v>
      </c>
      <c r="U8" s="87" t="s">
        <v>28</v>
      </c>
      <c r="V8" s="87" t="s">
        <v>29</v>
      </c>
      <c r="W8" s="87" t="s">
        <v>30</v>
      </c>
      <c r="X8" s="87" t="s">
        <v>31</v>
      </c>
      <c r="Y8" s="87" t="s">
        <v>32</v>
      </c>
      <c r="Z8" s="87" t="s">
        <v>33</v>
      </c>
      <c r="AA8" s="7" t="s">
        <v>122</v>
      </c>
      <c r="AB8" s="7" t="s">
        <v>34</v>
      </c>
      <c r="AC8" s="27">
        <v>3</v>
      </c>
      <c r="AD8" s="7" t="s">
        <v>396</v>
      </c>
      <c r="AE8" s="7" t="s">
        <v>40</v>
      </c>
      <c r="AF8" s="7" t="s">
        <v>36</v>
      </c>
      <c r="AG8" s="7" t="s">
        <v>44</v>
      </c>
      <c r="AH8" s="27">
        <v>5</v>
      </c>
      <c r="AI8" s="8" t="s">
        <v>37</v>
      </c>
      <c r="AJ8" s="8" t="s">
        <v>37</v>
      </c>
      <c r="AK8" s="8" t="s">
        <v>412</v>
      </c>
      <c r="AL8" s="8"/>
      <c r="AM8" s="106">
        <v>28</v>
      </c>
      <c r="AP8" s="226"/>
    </row>
    <row r="9" spans="1:42" ht="15.75" x14ac:dyDescent="0.25">
      <c r="A9" s="9" t="s">
        <v>47</v>
      </c>
      <c r="B9" s="4" t="s">
        <v>48</v>
      </c>
      <c r="C9" s="25" t="s">
        <v>26</v>
      </c>
      <c r="D9" s="22" t="s">
        <v>382</v>
      </c>
      <c r="E9" s="87" t="s">
        <v>384</v>
      </c>
      <c r="F9" s="10">
        <v>216000</v>
      </c>
      <c r="G9" s="18">
        <v>4.9586776859504136</v>
      </c>
      <c r="H9" s="18">
        <v>0.60499999999999998</v>
      </c>
      <c r="I9" s="18">
        <v>1.0083333333333333</v>
      </c>
      <c r="J9" s="18">
        <v>2.0166666666666666</v>
      </c>
      <c r="K9" s="18" t="s">
        <v>374</v>
      </c>
      <c r="L9" s="87" t="s">
        <v>27</v>
      </c>
      <c r="M9" s="25" t="s">
        <v>26</v>
      </c>
      <c r="N9" s="25" t="s">
        <v>26</v>
      </c>
      <c r="O9" s="25" t="s">
        <v>26</v>
      </c>
      <c r="P9" s="26"/>
      <c r="Q9" s="26"/>
      <c r="R9" s="25" t="s">
        <v>26</v>
      </c>
      <c r="S9" s="25" t="s">
        <v>26</v>
      </c>
      <c r="T9" s="25" t="s">
        <v>26</v>
      </c>
      <c r="U9" s="87" t="s">
        <v>28</v>
      </c>
      <c r="V9" s="87" t="s">
        <v>29</v>
      </c>
      <c r="W9" s="87" t="s">
        <v>30</v>
      </c>
      <c r="X9" s="87" t="s">
        <v>31</v>
      </c>
      <c r="Y9" s="87" t="s">
        <v>32</v>
      </c>
      <c r="Z9" s="87" t="s">
        <v>33</v>
      </c>
      <c r="AA9" s="7" t="s">
        <v>227</v>
      </c>
      <c r="AB9" s="7" t="s">
        <v>34</v>
      </c>
      <c r="AC9" s="27">
        <v>4</v>
      </c>
      <c r="AD9" s="7" t="s">
        <v>399</v>
      </c>
      <c r="AE9" s="7" t="s">
        <v>40</v>
      </c>
      <c r="AF9" s="7" t="s">
        <v>36</v>
      </c>
      <c r="AG9" s="7" t="s">
        <v>44</v>
      </c>
      <c r="AH9" s="27">
        <v>4</v>
      </c>
      <c r="AI9" s="87" t="s">
        <v>170</v>
      </c>
      <c r="AJ9" s="87" t="s">
        <v>170</v>
      </c>
      <c r="AK9" s="8" t="s">
        <v>412</v>
      </c>
      <c r="AL9" s="87"/>
      <c r="AM9" s="88">
        <v>32</v>
      </c>
      <c r="AP9" s="226"/>
    </row>
    <row r="10" spans="1:42" ht="22.5" x14ac:dyDescent="0.25">
      <c r="A10" s="3" t="s">
        <v>392</v>
      </c>
      <c r="B10" s="4" t="s">
        <v>49</v>
      </c>
      <c r="C10" s="25" t="s">
        <v>26</v>
      </c>
      <c r="D10" s="22" t="s">
        <v>382</v>
      </c>
      <c r="E10" s="87" t="s">
        <v>384</v>
      </c>
      <c r="F10" s="5">
        <v>350000</v>
      </c>
      <c r="G10" s="18">
        <v>8.0348943985307617</v>
      </c>
      <c r="H10" s="18">
        <v>0.37337142857142858</v>
      </c>
      <c r="I10" s="18">
        <v>0.62228571428571433</v>
      </c>
      <c r="J10" s="18">
        <v>1.2445714285714287</v>
      </c>
      <c r="K10" s="18" t="s">
        <v>374</v>
      </c>
      <c r="L10" s="87" t="s">
        <v>27</v>
      </c>
      <c r="M10" s="25" t="s">
        <v>26</v>
      </c>
      <c r="N10" s="25" t="s">
        <v>26</v>
      </c>
      <c r="O10" s="25" t="s">
        <v>26</v>
      </c>
      <c r="P10" s="26"/>
      <c r="Q10" s="26"/>
      <c r="R10" s="25" t="s">
        <v>26</v>
      </c>
      <c r="S10" s="25" t="s">
        <v>26</v>
      </c>
      <c r="T10" s="25" t="s">
        <v>26</v>
      </c>
      <c r="U10" s="87" t="s">
        <v>28</v>
      </c>
      <c r="V10" s="87" t="s">
        <v>29</v>
      </c>
      <c r="W10" s="87" t="s">
        <v>30</v>
      </c>
      <c r="X10" s="87" t="s">
        <v>31</v>
      </c>
      <c r="Y10" s="87" t="s">
        <v>32</v>
      </c>
      <c r="Z10" s="87" t="s">
        <v>33</v>
      </c>
      <c r="AA10" s="7" t="s">
        <v>227</v>
      </c>
      <c r="AB10" s="7" t="s">
        <v>50</v>
      </c>
      <c r="AC10" s="27">
        <v>2</v>
      </c>
      <c r="AD10" s="7" t="s">
        <v>396</v>
      </c>
      <c r="AE10" s="7" t="s">
        <v>44</v>
      </c>
      <c r="AF10" s="7" t="s">
        <v>36</v>
      </c>
      <c r="AG10" s="7" t="s">
        <v>44</v>
      </c>
      <c r="AH10" s="27">
        <v>4</v>
      </c>
      <c r="AI10" s="87" t="s">
        <v>170</v>
      </c>
      <c r="AJ10" s="87" t="s">
        <v>170</v>
      </c>
      <c r="AK10" s="87" t="s">
        <v>170</v>
      </c>
      <c r="AL10" s="87"/>
      <c r="AM10" s="88">
        <v>18</v>
      </c>
      <c r="AP10" s="226"/>
    </row>
    <row r="11" spans="1:42" ht="15.75" x14ac:dyDescent="0.25">
      <c r="A11" s="3" t="s">
        <v>391</v>
      </c>
      <c r="B11" s="4" t="s">
        <v>693</v>
      </c>
      <c r="C11" s="25" t="s">
        <v>26</v>
      </c>
      <c r="D11" s="22" t="s">
        <v>382</v>
      </c>
      <c r="E11" s="87" t="s">
        <v>384</v>
      </c>
      <c r="F11" s="5">
        <v>503000</v>
      </c>
      <c r="G11" s="18">
        <v>11.547291092745638</v>
      </c>
      <c r="H11" s="18">
        <v>0.25980119284294234</v>
      </c>
      <c r="I11" s="18">
        <v>0.43300198807157059</v>
      </c>
      <c r="J11" s="18">
        <v>0.86</v>
      </c>
      <c r="K11" s="18" t="s">
        <v>374</v>
      </c>
      <c r="L11" s="87" t="s">
        <v>27</v>
      </c>
      <c r="M11" s="25" t="s">
        <v>26</v>
      </c>
      <c r="N11" s="87"/>
      <c r="O11" s="87"/>
      <c r="P11" s="26"/>
      <c r="Q11" s="26"/>
      <c r="R11" s="25" t="s">
        <v>26</v>
      </c>
      <c r="S11" s="25" t="s">
        <v>26</v>
      </c>
      <c r="T11" s="25" t="s">
        <v>26</v>
      </c>
      <c r="U11" s="87" t="s">
        <v>28</v>
      </c>
      <c r="V11" s="87" t="s">
        <v>29</v>
      </c>
      <c r="W11" s="307" t="s">
        <v>388</v>
      </c>
      <c r="X11" s="308"/>
      <c r="Y11" s="307" t="s">
        <v>388</v>
      </c>
      <c r="Z11" s="308"/>
      <c r="AA11" s="7" t="s">
        <v>122</v>
      </c>
      <c r="AB11" s="7" t="s">
        <v>62</v>
      </c>
      <c r="AC11" s="27">
        <v>3</v>
      </c>
      <c r="AD11" s="7" t="s">
        <v>396</v>
      </c>
      <c r="AE11" s="7" t="s">
        <v>40</v>
      </c>
      <c r="AF11" s="7" t="s">
        <v>36</v>
      </c>
      <c r="AG11" s="7" t="s">
        <v>44</v>
      </c>
      <c r="AH11" s="27">
        <v>5.5</v>
      </c>
      <c r="AI11" s="87" t="s">
        <v>170</v>
      </c>
      <c r="AJ11" s="87" t="s">
        <v>170</v>
      </c>
      <c r="AK11" s="87" t="s">
        <v>170</v>
      </c>
      <c r="AL11" s="87"/>
      <c r="AM11" s="88">
        <v>35</v>
      </c>
      <c r="AP11" s="226"/>
    </row>
    <row r="12" spans="1:42" ht="22.5" x14ac:dyDescent="0.25">
      <c r="A12" s="3" t="s">
        <v>429</v>
      </c>
      <c r="B12" s="4" t="s">
        <v>51</v>
      </c>
      <c r="C12" s="25" t="s">
        <v>26</v>
      </c>
      <c r="D12" s="22" t="s">
        <v>382</v>
      </c>
      <c r="E12" s="87" t="s">
        <v>384</v>
      </c>
      <c r="F12" s="5">
        <v>6000</v>
      </c>
      <c r="G12" s="18">
        <v>0.13774104683195593</v>
      </c>
      <c r="H12" s="18">
        <v>21.78</v>
      </c>
      <c r="I12" s="18">
        <v>36.299999999999997</v>
      </c>
      <c r="J12" s="18">
        <v>72.599999999999994</v>
      </c>
      <c r="K12" s="18" t="s">
        <v>374</v>
      </c>
      <c r="L12" s="87">
        <v>1</v>
      </c>
      <c r="M12" s="25" t="s">
        <v>26</v>
      </c>
      <c r="N12" s="25" t="s">
        <v>26</v>
      </c>
      <c r="O12" s="25" t="s">
        <v>26</v>
      </c>
      <c r="P12" s="25" t="s">
        <v>26</v>
      </c>
      <c r="Q12" s="25" t="s">
        <v>26</v>
      </c>
      <c r="R12" s="25" t="s">
        <v>26</v>
      </c>
      <c r="S12" s="25" t="s">
        <v>26</v>
      </c>
      <c r="T12" s="26"/>
      <c r="U12" s="87" t="s">
        <v>28</v>
      </c>
      <c r="V12" s="87" t="s">
        <v>29</v>
      </c>
      <c r="W12" s="87" t="s">
        <v>30</v>
      </c>
      <c r="X12" s="87" t="s">
        <v>31</v>
      </c>
      <c r="Y12" s="87" t="s">
        <v>32</v>
      </c>
      <c r="Z12" s="87" t="s">
        <v>33</v>
      </c>
      <c r="AA12" s="7" t="s">
        <v>122</v>
      </c>
      <c r="AB12" s="7" t="s">
        <v>50</v>
      </c>
      <c r="AC12" s="27">
        <v>6</v>
      </c>
      <c r="AD12" s="7" t="s">
        <v>396</v>
      </c>
      <c r="AE12" s="7" t="s">
        <v>35</v>
      </c>
      <c r="AF12" s="7" t="s">
        <v>44</v>
      </c>
      <c r="AG12" s="7" t="s">
        <v>36</v>
      </c>
      <c r="AH12" s="27">
        <v>5.0999999999999996</v>
      </c>
      <c r="AI12" s="7" t="s">
        <v>393</v>
      </c>
      <c r="AJ12" s="87" t="s">
        <v>52</v>
      </c>
      <c r="AK12" s="87" t="s">
        <v>411</v>
      </c>
      <c r="AL12" s="87"/>
      <c r="AM12" s="106">
        <v>22</v>
      </c>
      <c r="AP12" s="226"/>
    </row>
    <row r="13" spans="1:42" ht="15.75" x14ac:dyDescent="0.25">
      <c r="A13" s="3" t="s">
        <v>53</v>
      </c>
      <c r="B13" s="4" t="s">
        <v>54</v>
      </c>
      <c r="C13" s="25" t="s">
        <v>26</v>
      </c>
      <c r="D13" s="22" t="s">
        <v>382</v>
      </c>
      <c r="E13" s="87" t="s">
        <v>384</v>
      </c>
      <c r="F13" s="10">
        <v>198000</v>
      </c>
      <c r="G13" s="18">
        <v>4.5454545454545459</v>
      </c>
      <c r="H13" s="18">
        <v>0.65999999999999992</v>
      </c>
      <c r="I13" s="18">
        <v>1.0999999999999999</v>
      </c>
      <c r="J13" s="18">
        <v>2.1999999999999997</v>
      </c>
      <c r="K13" s="18" t="s">
        <v>374</v>
      </c>
      <c r="L13" s="87" t="s">
        <v>27</v>
      </c>
      <c r="M13" s="25" t="s">
        <v>26</v>
      </c>
      <c r="N13" s="92"/>
      <c r="O13" s="92"/>
      <c r="P13" s="26"/>
      <c r="Q13" s="26"/>
      <c r="R13" s="25" t="s">
        <v>26</v>
      </c>
      <c r="S13" s="25" t="s">
        <v>26</v>
      </c>
      <c r="T13" s="26"/>
      <c r="U13" s="87" t="s">
        <v>28</v>
      </c>
      <c r="V13" s="87" t="s">
        <v>29</v>
      </c>
      <c r="W13" s="307" t="s">
        <v>388</v>
      </c>
      <c r="X13" s="308"/>
      <c r="Y13" s="307" t="s">
        <v>388</v>
      </c>
      <c r="Z13" s="308"/>
      <c r="AA13" s="7" t="s">
        <v>122</v>
      </c>
      <c r="AB13" s="7" t="s">
        <v>55</v>
      </c>
      <c r="AC13" s="27">
        <v>3</v>
      </c>
      <c r="AD13" s="7" t="s">
        <v>396</v>
      </c>
      <c r="AE13" s="7" t="s">
        <v>40</v>
      </c>
      <c r="AF13" s="7" t="s">
        <v>35</v>
      </c>
      <c r="AG13" s="7" t="s">
        <v>35</v>
      </c>
      <c r="AH13" s="27">
        <v>5.5</v>
      </c>
      <c r="AI13" s="8" t="s">
        <v>56</v>
      </c>
      <c r="AJ13" s="8" t="s">
        <v>56</v>
      </c>
      <c r="AK13" s="8" t="s">
        <v>412</v>
      </c>
      <c r="AL13" s="8"/>
      <c r="AM13" s="106">
        <v>20</v>
      </c>
      <c r="AP13" s="228"/>
    </row>
    <row r="14" spans="1:42" ht="15.75" x14ac:dyDescent="0.25">
      <c r="A14" s="3" t="s">
        <v>57</v>
      </c>
      <c r="B14" s="4" t="s">
        <v>58</v>
      </c>
      <c r="C14" s="25" t="s">
        <v>26</v>
      </c>
      <c r="D14" s="22" t="s">
        <v>382</v>
      </c>
      <c r="E14" s="87" t="s">
        <v>384</v>
      </c>
      <c r="F14" s="5">
        <v>175000</v>
      </c>
      <c r="G14" s="18">
        <v>4.0174471992653809</v>
      </c>
      <c r="H14" s="18">
        <v>0.74674285714285715</v>
      </c>
      <c r="I14" s="18">
        <v>1.2445714285714287</v>
      </c>
      <c r="J14" s="18">
        <v>2.4891428571428573</v>
      </c>
      <c r="K14" s="18" t="s">
        <v>374</v>
      </c>
      <c r="L14" s="87" t="s">
        <v>27</v>
      </c>
      <c r="M14" s="25" t="s">
        <v>26</v>
      </c>
      <c r="N14" s="25" t="s">
        <v>26</v>
      </c>
      <c r="O14" s="25" t="s">
        <v>26</v>
      </c>
      <c r="P14" s="26"/>
      <c r="Q14" s="26"/>
      <c r="R14" s="25" t="s">
        <v>26</v>
      </c>
      <c r="S14" s="25" t="s">
        <v>26</v>
      </c>
      <c r="T14" s="25" t="s">
        <v>26</v>
      </c>
      <c r="U14" s="87" t="s">
        <v>28</v>
      </c>
      <c r="V14" s="87" t="s">
        <v>29</v>
      </c>
      <c r="W14" s="87" t="s">
        <v>30</v>
      </c>
      <c r="X14" s="87" t="s">
        <v>31</v>
      </c>
      <c r="Y14" s="87" t="s">
        <v>32</v>
      </c>
      <c r="Z14" s="87" t="s">
        <v>33</v>
      </c>
      <c r="AA14" s="7" t="s">
        <v>122</v>
      </c>
      <c r="AB14" s="7" t="s">
        <v>34</v>
      </c>
      <c r="AC14" s="27">
        <v>6</v>
      </c>
      <c r="AD14" s="7" t="s">
        <v>396</v>
      </c>
      <c r="AE14" s="7" t="s">
        <v>44</v>
      </c>
      <c r="AF14" s="7" t="s">
        <v>35</v>
      </c>
      <c r="AG14" s="7" t="s">
        <v>44</v>
      </c>
      <c r="AH14" s="27">
        <v>4.8</v>
      </c>
      <c r="AI14" s="8" t="s">
        <v>37</v>
      </c>
      <c r="AJ14" s="8" t="s">
        <v>37</v>
      </c>
      <c r="AK14" s="8" t="s">
        <v>412</v>
      </c>
      <c r="AL14" s="8"/>
      <c r="AM14" s="96">
        <v>22</v>
      </c>
      <c r="AP14" s="226"/>
    </row>
    <row r="15" spans="1:42" ht="15.75" x14ac:dyDescent="0.25">
      <c r="A15" s="9" t="s">
        <v>59</v>
      </c>
      <c r="B15" s="4" t="s">
        <v>60</v>
      </c>
      <c r="C15" s="25" t="s">
        <v>26</v>
      </c>
      <c r="D15" s="22" t="s">
        <v>382</v>
      </c>
      <c r="E15" s="87" t="s">
        <v>384</v>
      </c>
      <c r="F15" s="10">
        <v>175000</v>
      </c>
      <c r="G15" s="18">
        <v>4.0174471992653809</v>
      </c>
      <c r="H15" s="18">
        <v>0.74674285714285715</v>
      </c>
      <c r="I15" s="18">
        <v>1.2445714285714287</v>
      </c>
      <c r="J15" s="18">
        <v>2.4891428571428573</v>
      </c>
      <c r="K15" s="18" t="s">
        <v>374</v>
      </c>
      <c r="L15" s="87" t="s">
        <v>27</v>
      </c>
      <c r="M15" s="25" t="s">
        <v>26</v>
      </c>
      <c r="N15" s="25" t="s">
        <v>26</v>
      </c>
      <c r="O15" s="25" t="s">
        <v>26</v>
      </c>
      <c r="P15" s="26"/>
      <c r="Q15" s="26"/>
      <c r="R15" s="25" t="s">
        <v>26</v>
      </c>
      <c r="S15" s="25" t="s">
        <v>26</v>
      </c>
      <c r="T15" s="26"/>
      <c r="U15" s="87" t="s">
        <v>28</v>
      </c>
      <c r="V15" s="87" t="s">
        <v>29</v>
      </c>
      <c r="W15" s="87" t="s">
        <v>30</v>
      </c>
      <c r="X15" s="87" t="s">
        <v>31</v>
      </c>
      <c r="Y15" s="87" t="s">
        <v>32</v>
      </c>
      <c r="Z15" s="87" t="s">
        <v>33</v>
      </c>
      <c r="AA15" s="7" t="s">
        <v>122</v>
      </c>
      <c r="AB15" s="7" t="s">
        <v>34</v>
      </c>
      <c r="AC15" s="27">
        <v>6</v>
      </c>
      <c r="AD15" s="7" t="s">
        <v>396</v>
      </c>
      <c r="AE15" s="7" t="s">
        <v>44</v>
      </c>
      <c r="AF15" s="7" t="s">
        <v>35</v>
      </c>
      <c r="AG15" s="7" t="s">
        <v>44</v>
      </c>
      <c r="AH15" s="27">
        <v>4.8</v>
      </c>
      <c r="AI15" s="87" t="s">
        <v>170</v>
      </c>
      <c r="AJ15" s="87" t="s">
        <v>170</v>
      </c>
      <c r="AK15" s="87" t="s">
        <v>170</v>
      </c>
      <c r="AL15" s="87"/>
      <c r="AM15" s="96">
        <v>72</v>
      </c>
      <c r="AP15" s="226"/>
    </row>
    <row r="16" spans="1:42" ht="15.75" x14ac:dyDescent="0.25">
      <c r="A16" s="9" t="s">
        <v>61</v>
      </c>
      <c r="B16" s="4" t="s">
        <v>403</v>
      </c>
      <c r="C16" s="25" t="s">
        <v>26</v>
      </c>
      <c r="D16" s="22" t="s">
        <v>382</v>
      </c>
      <c r="E16" s="87" t="s">
        <v>384</v>
      </c>
      <c r="F16" s="10">
        <v>90000</v>
      </c>
      <c r="G16" s="18">
        <v>2.0661157024793386</v>
      </c>
      <c r="H16" s="18">
        <v>1.4520000000000002</v>
      </c>
      <c r="I16" s="18">
        <v>2.4200000000000004</v>
      </c>
      <c r="J16" s="18">
        <v>4.8400000000000007</v>
      </c>
      <c r="K16" s="18" t="s">
        <v>374</v>
      </c>
      <c r="L16" s="87" t="s">
        <v>27</v>
      </c>
      <c r="M16" s="25" t="s">
        <v>26</v>
      </c>
      <c r="N16" s="25" t="s">
        <v>26</v>
      </c>
      <c r="O16" s="25" t="s">
        <v>26</v>
      </c>
      <c r="P16" s="26"/>
      <c r="Q16" s="25" t="s">
        <v>26</v>
      </c>
      <c r="R16" s="25" t="s">
        <v>26</v>
      </c>
      <c r="S16" s="25" t="s">
        <v>26</v>
      </c>
      <c r="T16" s="26"/>
      <c r="U16" s="87" t="s">
        <v>28</v>
      </c>
      <c r="V16" s="87" t="s">
        <v>29</v>
      </c>
      <c r="W16" s="87" t="s">
        <v>30</v>
      </c>
      <c r="X16" s="87" t="s">
        <v>31</v>
      </c>
      <c r="Y16" s="87" t="s">
        <v>32</v>
      </c>
      <c r="Z16" s="87" t="s">
        <v>33</v>
      </c>
      <c r="AA16" s="7" t="s">
        <v>227</v>
      </c>
      <c r="AB16" s="7" t="s">
        <v>62</v>
      </c>
      <c r="AC16" s="27">
        <v>4</v>
      </c>
      <c r="AD16" s="7" t="s">
        <v>399</v>
      </c>
      <c r="AE16" s="7" t="s">
        <v>35</v>
      </c>
      <c r="AF16" s="7" t="s">
        <v>35</v>
      </c>
      <c r="AG16" s="7" t="s">
        <v>44</v>
      </c>
      <c r="AH16" s="27">
        <v>5</v>
      </c>
      <c r="AI16" s="87" t="s">
        <v>170</v>
      </c>
      <c r="AJ16" s="87" t="s">
        <v>170</v>
      </c>
      <c r="AK16" s="87" t="s">
        <v>170</v>
      </c>
      <c r="AL16" s="87"/>
      <c r="AM16" s="96">
        <v>20</v>
      </c>
      <c r="AP16" s="226"/>
    </row>
    <row r="17" spans="1:42" ht="15.75" x14ac:dyDescent="0.25">
      <c r="A17" s="3" t="s">
        <v>63</v>
      </c>
      <c r="B17" s="4" t="s">
        <v>64</v>
      </c>
      <c r="C17" s="25" t="s">
        <v>26</v>
      </c>
      <c r="D17" s="22" t="s">
        <v>382</v>
      </c>
      <c r="E17" s="87" t="s">
        <v>384</v>
      </c>
      <c r="F17" s="10">
        <v>325000</v>
      </c>
      <c r="G17" s="18">
        <v>7.4609733700642789</v>
      </c>
      <c r="H17" s="18">
        <v>0.40209230769230769</v>
      </c>
      <c r="I17" s="18">
        <v>0.67015384615384621</v>
      </c>
      <c r="J17" s="18">
        <v>1.3403076923076924</v>
      </c>
      <c r="K17" s="18" t="s">
        <v>374</v>
      </c>
      <c r="L17" s="87" t="s">
        <v>27</v>
      </c>
      <c r="M17" s="92"/>
      <c r="N17" s="92"/>
      <c r="O17" s="25" t="s">
        <v>26</v>
      </c>
      <c r="P17" s="26"/>
      <c r="Q17" s="25" t="s">
        <v>26</v>
      </c>
      <c r="R17" s="25" t="s">
        <v>26</v>
      </c>
      <c r="S17" s="25" t="s">
        <v>26</v>
      </c>
      <c r="T17" s="25" t="s">
        <v>26</v>
      </c>
      <c r="U17" s="307" t="s">
        <v>388</v>
      </c>
      <c r="V17" s="308"/>
      <c r="W17" s="307" t="s">
        <v>388</v>
      </c>
      <c r="X17" s="308"/>
      <c r="Y17" s="87" t="s">
        <v>32</v>
      </c>
      <c r="Z17" s="87" t="s">
        <v>33</v>
      </c>
      <c r="AA17" s="7" t="s">
        <v>122</v>
      </c>
      <c r="AB17" s="7" t="s">
        <v>65</v>
      </c>
      <c r="AC17" s="27">
        <v>6</v>
      </c>
      <c r="AD17" s="7" t="s">
        <v>396</v>
      </c>
      <c r="AE17" s="7" t="s">
        <v>35</v>
      </c>
      <c r="AF17" s="7" t="s">
        <v>36</v>
      </c>
      <c r="AG17" s="7" t="s">
        <v>44</v>
      </c>
      <c r="AH17" s="27">
        <v>5</v>
      </c>
      <c r="AI17" s="87" t="s">
        <v>170</v>
      </c>
      <c r="AJ17" s="87" t="s">
        <v>170</v>
      </c>
      <c r="AK17" s="87" t="s">
        <v>170</v>
      </c>
      <c r="AL17" s="87"/>
      <c r="AM17" s="96">
        <v>8</v>
      </c>
      <c r="AP17" s="226"/>
    </row>
    <row r="18" spans="1:42" ht="15.75" x14ac:dyDescent="0.25">
      <c r="A18" s="9" t="s">
        <v>66</v>
      </c>
      <c r="B18" s="4" t="s">
        <v>67</v>
      </c>
      <c r="C18" s="25" t="s">
        <v>26</v>
      </c>
      <c r="D18" s="22" t="s">
        <v>382</v>
      </c>
      <c r="E18" s="87" t="s">
        <v>384</v>
      </c>
      <c r="F18" s="10">
        <v>506000</v>
      </c>
      <c r="G18" s="18">
        <v>11.616161616161616</v>
      </c>
      <c r="H18" s="18">
        <v>0.25826086956521738</v>
      </c>
      <c r="I18" s="18">
        <v>0.43043478260869567</v>
      </c>
      <c r="J18" s="18">
        <v>0.86086956521739133</v>
      </c>
      <c r="K18" s="18" t="s">
        <v>374</v>
      </c>
      <c r="L18" s="87" t="s">
        <v>27</v>
      </c>
      <c r="M18" s="25" t="s">
        <v>26</v>
      </c>
      <c r="N18" s="25" t="s">
        <v>26</v>
      </c>
      <c r="O18" s="25" t="s">
        <v>26</v>
      </c>
      <c r="P18" s="26"/>
      <c r="Q18" s="25" t="s">
        <v>26</v>
      </c>
      <c r="R18" s="25" t="s">
        <v>26</v>
      </c>
      <c r="S18" s="25" t="s">
        <v>26</v>
      </c>
      <c r="T18" s="26"/>
      <c r="U18" s="87" t="s">
        <v>28</v>
      </c>
      <c r="V18" s="87" t="s">
        <v>29</v>
      </c>
      <c r="W18" s="87" t="s">
        <v>30</v>
      </c>
      <c r="X18" s="87" t="s">
        <v>31</v>
      </c>
      <c r="Y18" s="87" t="s">
        <v>32</v>
      </c>
      <c r="Z18" s="87" t="s">
        <v>33</v>
      </c>
      <c r="AA18" s="7" t="s">
        <v>227</v>
      </c>
      <c r="AB18" s="7" t="s">
        <v>34</v>
      </c>
      <c r="AC18" s="27">
        <v>4</v>
      </c>
      <c r="AD18" s="7" t="s">
        <v>396</v>
      </c>
      <c r="AE18" s="7" t="s">
        <v>35</v>
      </c>
      <c r="AF18" s="7" t="s">
        <v>44</v>
      </c>
      <c r="AG18" s="7" t="s">
        <v>44</v>
      </c>
      <c r="AH18" s="27">
        <v>5</v>
      </c>
      <c r="AI18" s="87" t="s">
        <v>170</v>
      </c>
      <c r="AJ18" s="87" t="s">
        <v>170</v>
      </c>
      <c r="AK18" s="87" t="s">
        <v>170</v>
      </c>
      <c r="AL18" s="87"/>
      <c r="AM18" s="88">
        <v>26</v>
      </c>
      <c r="AP18" s="226"/>
    </row>
    <row r="19" spans="1:42" ht="15.75" x14ac:dyDescent="0.25">
      <c r="A19" s="9" t="s">
        <v>68</v>
      </c>
      <c r="B19" s="4" t="s">
        <v>69</v>
      </c>
      <c r="C19" s="25" t="s">
        <v>26</v>
      </c>
      <c r="D19" s="22" t="s">
        <v>382</v>
      </c>
      <c r="E19" s="87" t="s">
        <v>384</v>
      </c>
      <c r="F19" s="10">
        <v>796636</v>
      </c>
      <c r="G19" s="18">
        <v>18.288246097337005</v>
      </c>
      <c r="H19" s="18">
        <v>0.16403978730562013</v>
      </c>
      <c r="I19" s="18">
        <v>0.27339964550936691</v>
      </c>
      <c r="J19" s="18">
        <v>0.54679929101873381</v>
      </c>
      <c r="K19" s="18" t="s">
        <v>374</v>
      </c>
      <c r="L19" s="87" t="s">
        <v>27</v>
      </c>
      <c r="M19" s="25" t="s">
        <v>26</v>
      </c>
      <c r="N19" s="25" t="s">
        <v>26</v>
      </c>
      <c r="O19" s="25" t="s">
        <v>26</v>
      </c>
      <c r="P19" s="25" t="s">
        <v>26</v>
      </c>
      <c r="Q19" s="25" t="s">
        <v>26</v>
      </c>
      <c r="R19" s="25" t="s">
        <v>26</v>
      </c>
      <c r="S19" s="25" t="s">
        <v>26</v>
      </c>
      <c r="T19" s="26"/>
      <c r="U19" s="87" t="s">
        <v>28</v>
      </c>
      <c r="V19" s="87" t="s">
        <v>29</v>
      </c>
      <c r="W19" s="87" t="s">
        <v>30</v>
      </c>
      <c r="X19" s="87" t="s">
        <v>31</v>
      </c>
      <c r="Y19" s="87" t="s">
        <v>32</v>
      </c>
      <c r="Z19" s="87" t="s">
        <v>33</v>
      </c>
      <c r="AA19" s="7" t="s">
        <v>227</v>
      </c>
      <c r="AB19" s="7" t="s">
        <v>34</v>
      </c>
      <c r="AC19" s="27">
        <v>3</v>
      </c>
      <c r="AD19" s="7" t="s">
        <v>396</v>
      </c>
      <c r="AE19" s="7" t="s">
        <v>36</v>
      </c>
      <c r="AF19" s="7" t="s">
        <v>44</v>
      </c>
      <c r="AG19" s="7" t="s">
        <v>44</v>
      </c>
      <c r="AH19" s="27">
        <v>5</v>
      </c>
      <c r="AI19" s="87" t="s">
        <v>170</v>
      </c>
      <c r="AJ19" s="87" t="s">
        <v>170</v>
      </c>
      <c r="AK19" s="87" t="s">
        <v>170</v>
      </c>
      <c r="AL19" s="87"/>
      <c r="AM19" s="88">
        <v>24</v>
      </c>
      <c r="AP19" s="226"/>
    </row>
    <row r="20" spans="1:42" ht="15.75" x14ac:dyDescent="0.25">
      <c r="A20" s="9" t="s">
        <v>70</v>
      </c>
      <c r="B20" s="4" t="s">
        <v>71</v>
      </c>
      <c r="C20" s="25" t="s">
        <v>26</v>
      </c>
      <c r="D20" s="22" t="s">
        <v>382</v>
      </c>
      <c r="E20" s="87" t="s">
        <v>384</v>
      </c>
      <c r="F20" s="10">
        <v>465000</v>
      </c>
      <c r="G20" s="18">
        <v>10.674931129476583</v>
      </c>
      <c r="H20" s="18">
        <v>0.28103225806451615</v>
      </c>
      <c r="I20" s="18">
        <v>0.4683870967741936</v>
      </c>
      <c r="J20" s="18">
        <v>0.9367741935483872</v>
      </c>
      <c r="K20" s="18" t="s">
        <v>374</v>
      </c>
      <c r="L20" s="87" t="s">
        <v>27</v>
      </c>
      <c r="M20" s="25" t="s">
        <v>26</v>
      </c>
      <c r="N20" s="25" t="s">
        <v>26</v>
      </c>
      <c r="O20" s="25" t="s">
        <v>26</v>
      </c>
      <c r="P20" s="26"/>
      <c r="Q20" s="26"/>
      <c r="R20" s="25" t="s">
        <v>26</v>
      </c>
      <c r="S20" s="25" t="s">
        <v>26</v>
      </c>
      <c r="T20" s="25" t="s">
        <v>26</v>
      </c>
      <c r="U20" s="87" t="s">
        <v>28</v>
      </c>
      <c r="V20" s="87" t="s">
        <v>29</v>
      </c>
      <c r="W20" s="87" t="s">
        <v>30</v>
      </c>
      <c r="X20" s="87" t="s">
        <v>31</v>
      </c>
      <c r="Y20" s="87" t="s">
        <v>32</v>
      </c>
      <c r="Z20" s="87" t="s">
        <v>33</v>
      </c>
      <c r="AA20" s="7" t="s">
        <v>122</v>
      </c>
      <c r="AB20" s="7" t="s">
        <v>34</v>
      </c>
      <c r="AC20" s="27">
        <v>3</v>
      </c>
      <c r="AD20" s="7" t="s">
        <v>396</v>
      </c>
      <c r="AE20" s="7" t="s">
        <v>44</v>
      </c>
      <c r="AF20" s="7" t="s">
        <v>36</v>
      </c>
      <c r="AG20" s="7" t="s">
        <v>44</v>
      </c>
      <c r="AH20" s="27">
        <v>4.5</v>
      </c>
      <c r="AI20" s="87" t="s">
        <v>170</v>
      </c>
      <c r="AJ20" s="87" t="s">
        <v>170</v>
      </c>
      <c r="AK20" s="87" t="s">
        <v>170</v>
      </c>
      <c r="AL20" s="87"/>
      <c r="AM20" s="88">
        <v>18</v>
      </c>
      <c r="AP20" s="226"/>
    </row>
    <row r="21" spans="1:42" ht="15.75" x14ac:dyDescent="0.25">
      <c r="A21" s="3" t="s">
        <v>72</v>
      </c>
      <c r="B21" s="4" t="s">
        <v>73</v>
      </c>
      <c r="C21" s="25" t="s">
        <v>26</v>
      </c>
      <c r="D21" s="22" t="s">
        <v>382</v>
      </c>
      <c r="E21" s="87" t="s">
        <v>384</v>
      </c>
      <c r="F21" s="5">
        <v>390000</v>
      </c>
      <c r="G21" s="18">
        <v>8.9531680440771346</v>
      </c>
      <c r="H21" s="18">
        <v>0.33507692307692311</v>
      </c>
      <c r="I21" s="18">
        <v>0.55846153846153845</v>
      </c>
      <c r="J21" s="18">
        <v>1.1169230769230769</v>
      </c>
      <c r="K21" s="18" t="s">
        <v>374</v>
      </c>
      <c r="L21" s="87" t="s">
        <v>27</v>
      </c>
      <c r="M21" s="25" t="s">
        <v>26</v>
      </c>
      <c r="N21" s="25" t="s">
        <v>26</v>
      </c>
      <c r="O21" s="25" t="s">
        <v>26</v>
      </c>
      <c r="P21" s="25" t="s">
        <v>26</v>
      </c>
      <c r="Q21" s="25" t="s">
        <v>26</v>
      </c>
      <c r="R21" s="25" t="s">
        <v>26</v>
      </c>
      <c r="S21" s="25" t="s">
        <v>26</v>
      </c>
      <c r="T21" s="25" t="s">
        <v>26</v>
      </c>
      <c r="U21" s="87" t="s">
        <v>28</v>
      </c>
      <c r="V21" s="87" t="s">
        <v>29</v>
      </c>
      <c r="W21" s="87" t="s">
        <v>30</v>
      </c>
      <c r="X21" s="87" t="s">
        <v>31</v>
      </c>
      <c r="Y21" s="87" t="s">
        <v>32</v>
      </c>
      <c r="Z21" s="87" t="s">
        <v>33</v>
      </c>
      <c r="AA21" s="7" t="s">
        <v>122</v>
      </c>
      <c r="AB21" s="7" t="s">
        <v>65</v>
      </c>
      <c r="AC21" s="27">
        <v>6</v>
      </c>
      <c r="AD21" s="7" t="s">
        <v>396</v>
      </c>
      <c r="AE21" s="7" t="s">
        <v>35</v>
      </c>
      <c r="AF21" s="7" t="s">
        <v>35</v>
      </c>
      <c r="AG21" s="7" t="s">
        <v>36</v>
      </c>
      <c r="AH21" s="27">
        <v>4.5</v>
      </c>
      <c r="AI21" s="87" t="s">
        <v>52</v>
      </c>
      <c r="AJ21" s="87" t="s">
        <v>52</v>
      </c>
      <c r="AK21" s="87" t="s">
        <v>411</v>
      </c>
      <c r="AL21" s="87"/>
      <c r="AM21" s="88">
        <v>8</v>
      </c>
      <c r="AN21" s="231" t="s">
        <v>805</v>
      </c>
      <c r="AP21" s="228"/>
    </row>
    <row r="22" spans="1:42" ht="15.75" x14ac:dyDescent="0.25">
      <c r="A22" s="9" t="s">
        <v>74</v>
      </c>
      <c r="B22" s="4" t="s">
        <v>75</v>
      </c>
      <c r="C22" s="25" t="s">
        <v>26</v>
      </c>
      <c r="D22" s="22" t="s">
        <v>382</v>
      </c>
      <c r="E22" s="87" t="s">
        <v>385</v>
      </c>
      <c r="F22" s="10">
        <v>121600</v>
      </c>
      <c r="G22" s="18">
        <v>2.7915518824609733</v>
      </c>
      <c r="H22" s="18">
        <v>1.074671052631579</v>
      </c>
      <c r="I22" s="18">
        <v>1.7911184210526316</v>
      </c>
      <c r="J22" s="18">
        <v>3.5822368421052633</v>
      </c>
      <c r="K22" s="18" t="s">
        <v>374</v>
      </c>
      <c r="L22" s="87" t="s">
        <v>27</v>
      </c>
      <c r="M22" s="25" t="s">
        <v>26</v>
      </c>
      <c r="N22" s="25" t="s">
        <v>26</v>
      </c>
      <c r="O22" s="25" t="s">
        <v>26</v>
      </c>
      <c r="P22" s="26"/>
      <c r="Q22" s="26"/>
      <c r="R22" s="25" t="s">
        <v>26</v>
      </c>
      <c r="S22" s="25" t="s">
        <v>26</v>
      </c>
      <c r="T22" s="26"/>
      <c r="U22" s="87" t="s">
        <v>28</v>
      </c>
      <c r="V22" s="87" t="s">
        <v>29</v>
      </c>
      <c r="W22" s="87" t="s">
        <v>30</v>
      </c>
      <c r="X22" s="87" t="s">
        <v>31</v>
      </c>
      <c r="Y22" s="87" t="s">
        <v>32</v>
      </c>
      <c r="Z22" s="87" t="s">
        <v>33</v>
      </c>
      <c r="AA22" s="7" t="s">
        <v>122</v>
      </c>
      <c r="AB22" s="7" t="s">
        <v>62</v>
      </c>
      <c r="AC22" s="27">
        <v>3</v>
      </c>
      <c r="AD22" s="7" t="s">
        <v>399</v>
      </c>
      <c r="AE22" s="7" t="s">
        <v>44</v>
      </c>
      <c r="AF22" s="7" t="s">
        <v>35</v>
      </c>
      <c r="AG22" s="7" t="s">
        <v>35</v>
      </c>
      <c r="AH22" s="27">
        <v>5</v>
      </c>
      <c r="AI22" s="87" t="s">
        <v>170</v>
      </c>
      <c r="AJ22" s="87" t="s">
        <v>170</v>
      </c>
      <c r="AK22" s="87" t="s">
        <v>170</v>
      </c>
      <c r="AL22" s="87"/>
      <c r="AM22" s="88">
        <v>200</v>
      </c>
      <c r="AP22" s="226"/>
    </row>
    <row r="23" spans="1:42" ht="15.75" x14ac:dyDescent="0.25">
      <c r="A23" s="9" t="s">
        <v>76</v>
      </c>
      <c r="B23" s="4" t="s">
        <v>77</v>
      </c>
      <c r="C23" s="25" t="s">
        <v>26</v>
      </c>
      <c r="D23" s="22" t="s">
        <v>382</v>
      </c>
      <c r="E23" s="87" t="s">
        <v>385</v>
      </c>
      <c r="F23" s="10">
        <v>114000</v>
      </c>
      <c r="G23" s="18">
        <v>2.6170798898071626</v>
      </c>
      <c r="H23" s="18">
        <v>1.1463157894736842</v>
      </c>
      <c r="I23" s="18">
        <v>1.9105263157894736</v>
      </c>
      <c r="J23" s="18">
        <v>3.8210526315789473</v>
      </c>
      <c r="K23" s="18" t="s">
        <v>374</v>
      </c>
      <c r="L23" s="87" t="s">
        <v>27</v>
      </c>
      <c r="M23" s="25" t="s">
        <v>26</v>
      </c>
      <c r="N23" s="25" t="s">
        <v>26</v>
      </c>
      <c r="O23" s="25" t="s">
        <v>26</v>
      </c>
      <c r="P23" s="26"/>
      <c r="Q23" s="26"/>
      <c r="R23" s="25" t="s">
        <v>26</v>
      </c>
      <c r="S23" s="25" t="s">
        <v>26</v>
      </c>
      <c r="T23" s="26"/>
      <c r="U23" s="87" t="s">
        <v>28</v>
      </c>
      <c r="V23" s="87" t="s">
        <v>29</v>
      </c>
      <c r="W23" s="87" t="s">
        <v>30</v>
      </c>
      <c r="X23" s="87" t="s">
        <v>31</v>
      </c>
      <c r="Y23" s="87" t="s">
        <v>32</v>
      </c>
      <c r="Z23" s="87" t="s">
        <v>33</v>
      </c>
      <c r="AA23" s="7" t="s">
        <v>122</v>
      </c>
      <c r="AB23" s="7" t="s">
        <v>78</v>
      </c>
      <c r="AC23" s="27">
        <v>3</v>
      </c>
      <c r="AD23" s="7" t="s">
        <v>399</v>
      </c>
      <c r="AE23" s="7" t="s">
        <v>44</v>
      </c>
      <c r="AF23" s="7" t="s">
        <v>35</v>
      </c>
      <c r="AG23" s="7" t="s">
        <v>35</v>
      </c>
      <c r="AH23" s="27">
        <v>5</v>
      </c>
      <c r="AI23" s="87" t="s">
        <v>170</v>
      </c>
      <c r="AJ23" s="7" t="s">
        <v>393</v>
      </c>
      <c r="AK23" s="7" t="s">
        <v>411</v>
      </c>
      <c r="AL23" s="7"/>
      <c r="AM23" s="88">
        <v>18</v>
      </c>
      <c r="AP23" s="226"/>
    </row>
    <row r="24" spans="1:42" ht="15.75" x14ac:dyDescent="0.25">
      <c r="A24" s="9" t="s">
        <v>79</v>
      </c>
      <c r="B24" s="4" t="s">
        <v>80</v>
      </c>
      <c r="C24" s="25" t="s">
        <v>26</v>
      </c>
      <c r="D24" s="22" t="s">
        <v>382</v>
      </c>
      <c r="E24" s="87" t="s">
        <v>385</v>
      </c>
      <c r="F24" s="10">
        <v>125000</v>
      </c>
      <c r="G24" s="18">
        <v>2.8696051423324151</v>
      </c>
      <c r="H24" s="18">
        <v>1.0454399999999999</v>
      </c>
      <c r="I24" s="18">
        <v>1.7423999999999999</v>
      </c>
      <c r="J24" s="18">
        <v>3.4847999999999999</v>
      </c>
      <c r="K24" s="18" t="s">
        <v>374</v>
      </c>
      <c r="L24" s="87" t="s">
        <v>27</v>
      </c>
      <c r="M24" s="25" t="s">
        <v>26</v>
      </c>
      <c r="N24" s="25" t="s">
        <v>26</v>
      </c>
      <c r="O24" s="25" t="s">
        <v>26</v>
      </c>
      <c r="P24" s="26"/>
      <c r="Q24" s="25" t="s">
        <v>26</v>
      </c>
      <c r="R24" s="25" t="s">
        <v>26</v>
      </c>
      <c r="S24" s="25" t="s">
        <v>26</v>
      </c>
      <c r="T24" s="26"/>
      <c r="U24" s="87" t="s">
        <v>28</v>
      </c>
      <c r="V24" s="87" t="s">
        <v>29</v>
      </c>
      <c r="W24" s="87" t="s">
        <v>30</v>
      </c>
      <c r="X24" s="87" t="s">
        <v>31</v>
      </c>
      <c r="Y24" s="87" t="s">
        <v>32</v>
      </c>
      <c r="Z24" s="87" t="s">
        <v>33</v>
      </c>
      <c r="AA24" s="7" t="s">
        <v>122</v>
      </c>
      <c r="AB24" s="7" t="s">
        <v>65</v>
      </c>
      <c r="AC24" s="27">
        <v>5</v>
      </c>
      <c r="AD24" s="7" t="s">
        <v>399</v>
      </c>
      <c r="AE24" s="7" t="s">
        <v>35</v>
      </c>
      <c r="AF24" s="7" t="s">
        <v>44</v>
      </c>
      <c r="AG24" s="7" t="s">
        <v>35</v>
      </c>
      <c r="AH24" s="27">
        <v>4.5</v>
      </c>
      <c r="AI24" s="87" t="s">
        <v>170</v>
      </c>
      <c r="AJ24" s="87" t="s">
        <v>170</v>
      </c>
      <c r="AK24" s="87" t="s">
        <v>170</v>
      </c>
      <c r="AL24" s="87"/>
      <c r="AM24" s="88">
        <v>18</v>
      </c>
      <c r="AP24" s="226"/>
    </row>
    <row r="25" spans="1:42" ht="22.5" x14ac:dyDescent="0.25">
      <c r="A25" s="3" t="s">
        <v>404</v>
      </c>
      <c r="B25" s="4" t="s">
        <v>81</v>
      </c>
      <c r="C25" s="25" t="s">
        <v>26</v>
      </c>
      <c r="D25" s="22" t="s">
        <v>382</v>
      </c>
      <c r="E25" s="87" t="s">
        <v>385</v>
      </c>
      <c r="F25" s="11">
        <v>100000</v>
      </c>
      <c r="G25" s="19">
        <v>2.2956841138659319</v>
      </c>
      <c r="H25" s="19">
        <v>1.3068000000000002</v>
      </c>
      <c r="I25" s="19">
        <v>2.1780000000000004</v>
      </c>
      <c r="J25" s="19">
        <v>4.3560000000000008</v>
      </c>
      <c r="K25" s="18" t="s">
        <v>374</v>
      </c>
      <c r="L25" s="87" t="s">
        <v>82</v>
      </c>
      <c r="M25" s="25" t="s">
        <v>26</v>
      </c>
      <c r="N25" s="25" t="s">
        <v>26</v>
      </c>
      <c r="O25" s="25" t="s">
        <v>26</v>
      </c>
      <c r="P25" s="26"/>
      <c r="Q25" s="25" t="s">
        <v>26</v>
      </c>
      <c r="R25" s="25" t="s">
        <v>26</v>
      </c>
      <c r="S25" s="25" t="s">
        <v>26</v>
      </c>
      <c r="T25" s="26"/>
      <c r="U25" s="87" t="s">
        <v>28</v>
      </c>
      <c r="V25" s="87" t="s">
        <v>29</v>
      </c>
      <c r="W25" s="87" t="s">
        <v>30</v>
      </c>
      <c r="X25" s="87" t="s">
        <v>31</v>
      </c>
      <c r="Y25" s="87" t="s">
        <v>32</v>
      </c>
      <c r="Z25" s="87" t="s">
        <v>33</v>
      </c>
      <c r="AA25" s="7" t="s">
        <v>122</v>
      </c>
      <c r="AB25" s="7" t="s">
        <v>50</v>
      </c>
      <c r="AC25" s="27">
        <v>3</v>
      </c>
      <c r="AD25" s="7" t="s">
        <v>399</v>
      </c>
      <c r="AE25" s="7" t="s">
        <v>35</v>
      </c>
      <c r="AF25" s="7" t="s">
        <v>35</v>
      </c>
      <c r="AG25" s="7" t="s">
        <v>35</v>
      </c>
      <c r="AH25" s="27">
        <v>5</v>
      </c>
      <c r="AI25" s="87" t="s">
        <v>170</v>
      </c>
      <c r="AJ25" s="7" t="s">
        <v>393</v>
      </c>
      <c r="AK25" s="7" t="s">
        <v>414</v>
      </c>
      <c r="AL25" s="7"/>
      <c r="AM25" s="88">
        <v>18</v>
      </c>
      <c r="AP25" s="226"/>
    </row>
  </sheetData>
  <mergeCells count="51">
    <mergeCell ref="W11:X11"/>
    <mergeCell ref="Y11:Z11"/>
    <mergeCell ref="W13:X13"/>
    <mergeCell ref="Y13:Z13"/>
    <mergeCell ref="U17:V17"/>
    <mergeCell ref="W17:X17"/>
    <mergeCell ref="AH2:AH4"/>
    <mergeCell ref="AI2:AI4"/>
    <mergeCell ref="AJ2:AJ4"/>
    <mergeCell ref="AK2:AK4"/>
    <mergeCell ref="AL2:AL4"/>
    <mergeCell ref="A4:B4"/>
    <mergeCell ref="C4:G4"/>
    <mergeCell ref="J4:Q4"/>
    <mergeCell ref="R4:T4"/>
    <mergeCell ref="U4:V4"/>
    <mergeCell ref="AG2:AG4"/>
    <mergeCell ref="S2:S3"/>
    <mergeCell ref="T2:T3"/>
    <mergeCell ref="U2:V2"/>
    <mergeCell ref="W2:X2"/>
    <mergeCell ref="Y2:Z2"/>
    <mergeCell ref="AA2:AA4"/>
    <mergeCell ref="W4:X4"/>
    <mergeCell ref="Y4:Z4"/>
    <mergeCell ref="AB2:AB4"/>
    <mergeCell ref="AC2:AC4"/>
    <mergeCell ref="AD2:AD4"/>
    <mergeCell ref="AE2:AE4"/>
    <mergeCell ref="AF2:AF4"/>
    <mergeCell ref="L1:L3"/>
    <mergeCell ref="M1:O1"/>
    <mergeCell ref="P1:T1"/>
    <mergeCell ref="U1:Z1"/>
    <mergeCell ref="M2:M3"/>
    <mergeCell ref="N2:N3"/>
    <mergeCell ref="O2:O3"/>
    <mergeCell ref="P2:P3"/>
    <mergeCell ref="Q2:Q3"/>
    <mergeCell ref="R2:R3"/>
    <mergeCell ref="K1:K3"/>
    <mergeCell ref="A1:A3"/>
    <mergeCell ref="B1:B3"/>
    <mergeCell ref="C1:C3"/>
    <mergeCell ref="D1:D3"/>
    <mergeCell ref="E1:E3"/>
    <mergeCell ref="F1:F3"/>
    <mergeCell ref="G1:G3"/>
    <mergeCell ref="H1:H3"/>
    <mergeCell ref="I1:I3"/>
    <mergeCell ref="J1:J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9"/>
  <sheetViews>
    <sheetView zoomScaleNormal="100" workbookViewId="0">
      <pane xSplit="2" ySplit="4" topLeftCell="C5" activePane="bottomRight" state="frozen"/>
      <selection pane="topRight" activeCell="D1" sqref="D1"/>
      <selection pane="bottomLeft" activeCell="A5" sqref="A5"/>
      <selection pane="bottomRight" activeCell="B12" sqref="B12"/>
    </sheetView>
  </sheetViews>
  <sheetFormatPr defaultRowHeight="15" x14ac:dyDescent="0.25"/>
  <cols>
    <col min="1" max="1" width="27.5703125" customWidth="1"/>
    <col min="2" max="2" width="29.140625" customWidth="1"/>
    <col min="4" max="4" width="11" customWidth="1"/>
    <col min="5" max="5" width="13.7109375" customWidth="1"/>
    <col min="6" max="6" width="11.7109375" customWidth="1"/>
    <col min="7" max="10" width="11.5703125" customWidth="1"/>
    <col min="11" max="11" width="15.140625" customWidth="1"/>
    <col min="13" max="13" width="11.5703125" customWidth="1"/>
    <col min="14" max="14" width="13.140625" customWidth="1"/>
    <col min="16" max="16" width="11" customWidth="1"/>
    <col min="17" max="17" width="12.42578125" customWidth="1"/>
    <col min="18" max="18" width="14.140625" customWidth="1"/>
    <col min="19" max="19" width="11.42578125" customWidth="1"/>
    <col min="20" max="20" width="13.85546875" customWidth="1"/>
    <col min="21" max="21" width="15.5703125" customWidth="1"/>
    <col min="22" max="22" width="13.42578125" customWidth="1"/>
    <col min="23" max="23" width="13.140625" customWidth="1"/>
    <col min="24" max="24" width="14.42578125" customWidth="1"/>
    <col min="25" max="25" width="14.140625" customWidth="1"/>
    <col min="26" max="26" width="14.42578125" customWidth="1"/>
    <col min="28" max="28" width="13" customWidth="1"/>
    <col min="30" max="30" width="13.85546875" customWidth="1"/>
    <col min="31" max="31" width="12.28515625" customWidth="1"/>
    <col min="32" max="32" width="12.5703125" customWidth="1"/>
    <col min="33" max="33" width="15.42578125" customWidth="1"/>
    <col min="34" max="34" width="12.5703125" customWidth="1"/>
    <col min="35" max="35" width="12.7109375" customWidth="1"/>
    <col min="36" max="36" width="12.28515625" customWidth="1"/>
    <col min="37" max="37" width="13.5703125" customWidth="1"/>
    <col min="38" max="38" width="13" customWidth="1"/>
    <col min="39" max="39" width="9.140625" style="35"/>
    <col min="40" max="40" width="9.140625" style="231"/>
  </cols>
  <sheetData>
    <row r="1" spans="1:42" ht="16.5" customHeight="1" thickTop="1" thickBot="1" x14ac:dyDescent="0.3">
      <c r="A1" s="289" t="s">
        <v>1</v>
      </c>
      <c r="B1" s="289" t="s">
        <v>2</v>
      </c>
      <c r="C1" s="289" t="s">
        <v>3</v>
      </c>
      <c r="D1" s="289" t="s">
        <v>379</v>
      </c>
      <c r="E1" s="289" t="s">
        <v>380</v>
      </c>
      <c r="F1" s="286" t="s">
        <v>4</v>
      </c>
      <c r="G1" s="286" t="s">
        <v>370</v>
      </c>
      <c r="H1" s="286" t="s">
        <v>371</v>
      </c>
      <c r="I1" s="286" t="s">
        <v>372</v>
      </c>
      <c r="J1" s="286" t="s">
        <v>373</v>
      </c>
      <c r="K1" s="286" t="s">
        <v>406</v>
      </c>
      <c r="L1" s="289" t="s">
        <v>5</v>
      </c>
      <c r="M1" s="292" t="s">
        <v>409</v>
      </c>
      <c r="N1" s="292"/>
      <c r="O1" s="292"/>
      <c r="P1" s="293" t="s">
        <v>405</v>
      </c>
      <c r="Q1" s="293"/>
      <c r="R1" s="293"/>
      <c r="S1" s="293"/>
      <c r="T1" s="293"/>
      <c r="U1" s="293" t="s">
        <v>410</v>
      </c>
      <c r="V1" s="293"/>
      <c r="W1" s="293"/>
      <c r="X1" s="293"/>
      <c r="Y1" s="293"/>
      <c r="Z1" s="293"/>
      <c r="AA1" s="29"/>
      <c r="AB1" s="29"/>
      <c r="AC1" s="29"/>
      <c r="AD1" s="29"/>
      <c r="AE1" s="29"/>
      <c r="AF1" s="29"/>
      <c r="AG1" s="29"/>
      <c r="AH1" s="29"/>
      <c r="AI1" s="29"/>
      <c r="AJ1" s="29"/>
      <c r="AK1" s="29"/>
      <c r="AL1" s="29"/>
    </row>
    <row r="2" spans="1:42" ht="128.25" customHeight="1" thickTop="1" thickBot="1" x14ac:dyDescent="0.3">
      <c r="A2" s="290"/>
      <c r="B2" s="290"/>
      <c r="C2" s="290"/>
      <c r="D2" s="290"/>
      <c r="E2" s="290"/>
      <c r="F2" s="287"/>
      <c r="G2" s="287"/>
      <c r="H2" s="287"/>
      <c r="I2" s="287"/>
      <c r="J2" s="287"/>
      <c r="K2" s="287"/>
      <c r="L2" s="290"/>
      <c r="M2" s="289" t="s">
        <v>407</v>
      </c>
      <c r="N2" s="289" t="s">
        <v>7</v>
      </c>
      <c r="O2" s="289" t="s">
        <v>408</v>
      </c>
      <c r="P2" s="294" t="s">
        <v>14</v>
      </c>
      <c r="Q2" s="294" t="s">
        <v>15</v>
      </c>
      <c r="R2" s="294" t="s">
        <v>16</v>
      </c>
      <c r="S2" s="294" t="s">
        <v>17</v>
      </c>
      <c r="T2" s="294" t="s">
        <v>18</v>
      </c>
      <c r="U2" s="292" t="s">
        <v>6</v>
      </c>
      <c r="V2" s="292"/>
      <c r="W2" s="296" t="s">
        <v>7</v>
      </c>
      <c r="X2" s="297"/>
      <c r="Y2" s="292" t="s">
        <v>8</v>
      </c>
      <c r="Z2" s="292"/>
      <c r="AA2" s="298" t="s">
        <v>9</v>
      </c>
      <c r="AB2" s="298" t="s">
        <v>10</v>
      </c>
      <c r="AC2" s="298" t="s">
        <v>11</v>
      </c>
      <c r="AD2" s="298" t="s">
        <v>398</v>
      </c>
      <c r="AE2" s="292" t="s">
        <v>12</v>
      </c>
      <c r="AF2" s="292" t="s">
        <v>13</v>
      </c>
      <c r="AG2" s="289" t="s">
        <v>394</v>
      </c>
      <c r="AH2" s="289" t="s">
        <v>395</v>
      </c>
      <c r="AI2" s="305" t="s">
        <v>19</v>
      </c>
      <c r="AJ2" s="305" t="s">
        <v>20</v>
      </c>
      <c r="AK2" s="294" t="s">
        <v>413</v>
      </c>
      <c r="AL2" s="305" t="s">
        <v>21</v>
      </c>
      <c r="AM2" s="105" t="s">
        <v>430</v>
      </c>
      <c r="AO2" s="90"/>
    </row>
    <row r="3" spans="1:42" ht="27" hidden="1" customHeight="1" thickTop="1" thickBot="1" x14ac:dyDescent="0.3">
      <c r="A3" s="290"/>
      <c r="B3" s="290"/>
      <c r="C3" s="291"/>
      <c r="D3" s="291"/>
      <c r="E3" s="291"/>
      <c r="F3" s="288"/>
      <c r="G3" s="288"/>
      <c r="H3" s="288"/>
      <c r="I3" s="288"/>
      <c r="J3" s="288"/>
      <c r="K3" s="288"/>
      <c r="L3" s="291"/>
      <c r="M3" s="291"/>
      <c r="N3" s="291"/>
      <c r="O3" s="291"/>
      <c r="P3" s="295"/>
      <c r="Q3" s="295"/>
      <c r="R3" s="295"/>
      <c r="S3" s="295"/>
      <c r="T3" s="295"/>
      <c r="U3" s="1" t="s">
        <v>22</v>
      </c>
      <c r="V3" s="1" t="s">
        <v>23</v>
      </c>
      <c r="W3" s="1" t="s">
        <v>22</v>
      </c>
      <c r="X3" s="1" t="s">
        <v>23</v>
      </c>
      <c r="Y3" s="1" t="s">
        <v>22</v>
      </c>
      <c r="Z3" s="1" t="s">
        <v>23</v>
      </c>
      <c r="AA3" s="298"/>
      <c r="AB3" s="298"/>
      <c r="AC3" s="298"/>
      <c r="AD3" s="298"/>
      <c r="AE3" s="292"/>
      <c r="AF3" s="292"/>
      <c r="AG3" s="290"/>
      <c r="AH3" s="290"/>
      <c r="AI3" s="305"/>
      <c r="AJ3" s="305"/>
      <c r="AK3" s="295"/>
      <c r="AL3" s="305"/>
    </row>
    <row r="4" spans="1:42" ht="16.5" customHeight="1" thickTop="1" thickBot="1" x14ac:dyDescent="0.3">
      <c r="A4" s="300"/>
      <c r="B4" s="297"/>
      <c r="C4" s="301"/>
      <c r="D4" s="301"/>
      <c r="E4" s="301"/>
      <c r="F4" s="301"/>
      <c r="G4" s="302"/>
      <c r="H4" s="24"/>
      <c r="I4" s="24"/>
      <c r="J4" s="303"/>
      <c r="K4" s="303"/>
      <c r="L4" s="303"/>
      <c r="M4" s="303"/>
      <c r="N4" s="303"/>
      <c r="O4" s="303"/>
      <c r="P4" s="303"/>
      <c r="Q4" s="304"/>
      <c r="R4" s="305" t="s">
        <v>381</v>
      </c>
      <c r="S4" s="305"/>
      <c r="T4" s="305"/>
      <c r="U4" s="299">
        <v>40664</v>
      </c>
      <c r="V4" s="299"/>
      <c r="W4" s="299">
        <v>40648</v>
      </c>
      <c r="X4" s="299"/>
      <c r="Y4" s="299">
        <v>40634</v>
      </c>
      <c r="Z4" s="299"/>
      <c r="AA4" s="298"/>
      <c r="AB4" s="298"/>
      <c r="AC4" s="298"/>
      <c r="AD4" s="298"/>
      <c r="AE4" s="292"/>
      <c r="AF4" s="292"/>
      <c r="AG4" s="291"/>
      <c r="AH4" s="291"/>
      <c r="AI4" s="305"/>
      <c r="AJ4" s="305"/>
      <c r="AK4" s="306"/>
      <c r="AL4" s="305"/>
    </row>
    <row r="5" spans="1:42" ht="23.25" thickTop="1" x14ac:dyDescent="0.25">
      <c r="A5" s="3" t="s">
        <v>83</v>
      </c>
      <c r="B5" s="13" t="s">
        <v>84</v>
      </c>
      <c r="C5" s="25" t="s">
        <v>26</v>
      </c>
      <c r="D5" s="22" t="s">
        <v>382</v>
      </c>
      <c r="E5" s="87" t="s">
        <v>384</v>
      </c>
      <c r="F5" s="10">
        <v>85000</v>
      </c>
      <c r="G5" s="17">
        <v>1.9513314967860422</v>
      </c>
      <c r="H5" s="17">
        <v>1.5374117647058823</v>
      </c>
      <c r="I5" s="17">
        <v>2.5623529411764707</v>
      </c>
      <c r="J5" s="17">
        <v>5.1247058823529414</v>
      </c>
      <c r="K5" s="17" t="s">
        <v>374</v>
      </c>
      <c r="L5" s="87" t="s">
        <v>27</v>
      </c>
      <c r="M5" s="25" t="s">
        <v>26</v>
      </c>
      <c r="N5" s="92"/>
      <c r="O5" s="92"/>
      <c r="P5" s="98"/>
      <c r="Q5" s="99"/>
      <c r="R5" s="25" t="s">
        <v>26</v>
      </c>
      <c r="S5" s="25" t="s">
        <v>26</v>
      </c>
      <c r="T5" s="99"/>
      <c r="U5" s="87" t="s">
        <v>28</v>
      </c>
      <c r="V5" s="87" t="s">
        <v>29</v>
      </c>
      <c r="W5" s="307" t="s">
        <v>388</v>
      </c>
      <c r="X5" s="308"/>
      <c r="Y5" s="307" t="s">
        <v>388</v>
      </c>
      <c r="Z5" s="308"/>
      <c r="AA5" s="87" t="s">
        <v>85</v>
      </c>
      <c r="AB5" s="87" t="s">
        <v>50</v>
      </c>
      <c r="AC5" s="28">
        <v>3</v>
      </c>
      <c r="AD5" s="87" t="s">
        <v>396</v>
      </c>
      <c r="AE5" s="87" t="s">
        <v>40</v>
      </c>
      <c r="AF5" s="87" t="s">
        <v>35</v>
      </c>
      <c r="AG5" s="87" t="s">
        <v>35</v>
      </c>
      <c r="AH5" s="28">
        <v>5</v>
      </c>
      <c r="AI5" s="87">
        <v>4</v>
      </c>
      <c r="AJ5" s="87">
        <v>4</v>
      </c>
      <c r="AK5" s="87">
        <v>12</v>
      </c>
      <c r="AL5" s="87" t="s">
        <v>44</v>
      </c>
      <c r="AM5" s="107">
        <v>17</v>
      </c>
      <c r="AN5" s="231" t="s">
        <v>806</v>
      </c>
      <c r="AP5" s="226"/>
    </row>
    <row r="6" spans="1:42" ht="22.5" x14ac:dyDescent="0.25">
      <c r="A6" s="3" t="s">
        <v>86</v>
      </c>
      <c r="B6" s="13" t="s">
        <v>87</v>
      </c>
      <c r="C6" s="25" t="s">
        <v>26</v>
      </c>
      <c r="D6" s="22" t="s">
        <v>382</v>
      </c>
      <c r="E6" s="87" t="s">
        <v>384</v>
      </c>
      <c r="F6" s="10">
        <v>34000</v>
      </c>
      <c r="G6" s="17">
        <v>0.78053259871441694</v>
      </c>
      <c r="H6" s="17">
        <v>3.8435294117647056</v>
      </c>
      <c r="I6" s="17">
        <v>6.4058823529411759</v>
      </c>
      <c r="J6" s="17">
        <v>12.811764705882352</v>
      </c>
      <c r="K6" s="17" t="s">
        <v>374</v>
      </c>
      <c r="L6" s="87" t="s">
        <v>27</v>
      </c>
      <c r="M6" s="92"/>
      <c r="N6" s="25" t="s">
        <v>26</v>
      </c>
      <c r="O6" s="25" t="s">
        <v>26</v>
      </c>
      <c r="P6" s="98"/>
      <c r="Q6" s="99"/>
      <c r="R6" s="25" t="s">
        <v>26</v>
      </c>
      <c r="S6" s="25" t="s">
        <v>26</v>
      </c>
      <c r="T6" s="25" t="s">
        <v>26</v>
      </c>
      <c r="U6" s="307" t="s">
        <v>388</v>
      </c>
      <c r="V6" s="308"/>
      <c r="W6" s="87" t="s">
        <v>30</v>
      </c>
      <c r="X6" s="87" t="s">
        <v>31</v>
      </c>
      <c r="Y6" s="87" t="s">
        <v>32</v>
      </c>
      <c r="Z6" s="87" t="s">
        <v>33</v>
      </c>
      <c r="AA6" s="87" t="s">
        <v>88</v>
      </c>
      <c r="AB6" s="87" t="s">
        <v>62</v>
      </c>
      <c r="AC6" s="28">
        <v>6</v>
      </c>
      <c r="AD6" s="87" t="s">
        <v>397</v>
      </c>
      <c r="AE6" s="87" t="s">
        <v>40</v>
      </c>
      <c r="AF6" s="87" t="s">
        <v>36</v>
      </c>
      <c r="AG6" s="87" t="s">
        <v>44</v>
      </c>
      <c r="AH6" s="28">
        <v>5</v>
      </c>
      <c r="AI6" s="87" t="s">
        <v>170</v>
      </c>
      <c r="AJ6" s="87" t="s">
        <v>170</v>
      </c>
      <c r="AK6" s="87" t="s">
        <v>170</v>
      </c>
      <c r="AL6" s="87" t="s">
        <v>89</v>
      </c>
      <c r="AM6" s="88">
        <v>483</v>
      </c>
      <c r="AP6" s="228"/>
    </row>
    <row r="7" spans="1:42" ht="22.5" x14ac:dyDescent="0.25">
      <c r="A7" s="3" t="s">
        <v>114</v>
      </c>
      <c r="B7" s="13" t="s">
        <v>115</v>
      </c>
      <c r="C7" s="25" t="s">
        <v>26</v>
      </c>
      <c r="D7" s="22" t="s">
        <v>382</v>
      </c>
      <c r="E7" s="87" t="s">
        <v>384</v>
      </c>
      <c r="F7" s="10">
        <v>40000</v>
      </c>
      <c r="G7" s="17">
        <v>0.91827364554637281</v>
      </c>
      <c r="H7" s="17">
        <v>3.2669999999999999</v>
      </c>
      <c r="I7" s="17">
        <v>5.4450000000000003</v>
      </c>
      <c r="J7" s="17">
        <v>10.89</v>
      </c>
      <c r="K7" s="17" t="s">
        <v>374</v>
      </c>
      <c r="L7" s="87" t="s">
        <v>27</v>
      </c>
      <c r="M7" s="25" t="s">
        <v>26</v>
      </c>
      <c r="N7" s="25" t="s">
        <v>26</v>
      </c>
      <c r="O7" s="25" t="s">
        <v>26</v>
      </c>
      <c r="P7" s="98"/>
      <c r="Q7" s="99"/>
      <c r="R7" s="25" t="s">
        <v>26</v>
      </c>
      <c r="S7" s="25" t="s">
        <v>26</v>
      </c>
      <c r="T7" s="25" t="s">
        <v>26</v>
      </c>
      <c r="U7" s="87" t="s">
        <v>28</v>
      </c>
      <c r="V7" s="87" t="s">
        <v>29</v>
      </c>
      <c r="W7" s="87" t="s">
        <v>30</v>
      </c>
      <c r="X7" s="87" t="s">
        <v>31</v>
      </c>
      <c r="Y7" s="87" t="s">
        <v>32</v>
      </c>
      <c r="Z7" s="87" t="s">
        <v>33</v>
      </c>
      <c r="AA7" s="87" t="s">
        <v>88</v>
      </c>
      <c r="AB7" s="87" t="s">
        <v>62</v>
      </c>
      <c r="AC7" s="28">
        <v>1.5</v>
      </c>
      <c r="AD7" s="87" t="s">
        <v>397</v>
      </c>
      <c r="AE7" s="87" t="s">
        <v>40</v>
      </c>
      <c r="AF7" s="87" t="s">
        <v>36</v>
      </c>
      <c r="AG7" s="87" t="s">
        <v>44</v>
      </c>
      <c r="AH7" s="28">
        <v>5</v>
      </c>
      <c r="AI7" s="87" t="s">
        <v>170</v>
      </c>
      <c r="AJ7" s="87" t="s">
        <v>170</v>
      </c>
      <c r="AK7" s="87" t="s">
        <v>170</v>
      </c>
      <c r="AL7" s="87" t="s">
        <v>89</v>
      </c>
      <c r="AM7" s="88">
        <v>200</v>
      </c>
      <c r="AP7" s="226"/>
    </row>
    <row r="8" spans="1:42" ht="45" x14ac:dyDescent="0.25">
      <c r="A8" s="3" t="s">
        <v>116</v>
      </c>
      <c r="B8" s="13" t="s">
        <v>117</v>
      </c>
      <c r="C8" s="25" t="s">
        <v>26</v>
      </c>
      <c r="D8" s="22" t="s">
        <v>382</v>
      </c>
      <c r="E8" s="87" t="s">
        <v>384</v>
      </c>
      <c r="F8" s="10">
        <v>25600</v>
      </c>
      <c r="G8" s="17">
        <v>0.58769513314967858</v>
      </c>
      <c r="H8" s="17">
        <v>5.1046874999999998</v>
      </c>
      <c r="I8" s="17">
        <v>8.5078125</v>
      </c>
      <c r="J8" s="17">
        <v>17.015625</v>
      </c>
      <c r="K8" s="17" t="s">
        <v>374</v>
      </c>
      <c r="L8" s="87" t="s">
        <v>27</v>
      </c>
      <c r="M8" s="25" t="s">
        <v>26</v>
      </c>
      <c r="N8" s="25" t="s">
        <v>26</v>
      </c>
      <c r="O8" s="92"/>
      <c r="P8" s="98"/>
      <c r="Q8" s="99"/>
      <c r="R8" s="25" t="s">
        <v>26</v>
      </c>
      <c r="S8" s="25" t="s">
        <v>26</v>
      </c>
      <c r="T8" s="25" t="s">
        <v>26</v>
      </c>
      <c r="U8" s="87" t="s">
        <v>28</v>
      </c>
      <c r="V8" s="87" t="s">
        <v>29</v>
      </c>
      <c r="W8" s="87" t="s">
        <v>30</v>
      </c>
      <c r="X8" s="87" t="s">
        <v>31</v>
      </c>
      <c r="Y8" s="307" t="s">
        <v>388</v>
      </c>
      <c r="Z8" s="308"/>
      <c r="AA8" s="87" t="s">
        <v>118</v>
      </c>
      <c r="AB8" s="87" t="s">
        <v>78</v>
      </c>
      <c r="AC8" s="28">
        <v>5</v>
      </c>
      <c r="AD8" s="87" t="s">
        <v>396</v>
      </c>
      <c r="AE8" s="87" t="s">
        <v>40</v>
      </c>
      <c r="AF8" s="87" t="s">
        <v>36</v>
      </c>
      <c r="AG8" s="87" t="s">
        <v>44</v>
      </c>
      <c r="AH8" s="28">
        <v>5.8</v>
      </c>
      <c r="AI8" s="87">
        <v>4</v>
      </c>
      <c r="AJ8" s="87" t="s">
        <v>52</v>
      </c>
      <c r="AK8" s="87" t="s">
        <v>170</v>
      </c>
      <c r="AL8" s="87" t="s">
        <v>119</v>
      </c>
      <c r="AM8" s="88">
        <v>148</v>
      </c>
      <c r="AP8" s="226"/>
    </row>
    <row r="9" spans="1:42" ht="22.5" x14ac:dyDescent="0.25">
      <c r="A9" s="3" t="s">
        <v>120</v>
      </c>
      <c r="B9" s="13" t="s">
        <v>121</v>
      </c>
      <c r="C9" s="25" t="s">
        <v>26</v>
      </c>
      <c r="D9" s="22" t="s">
        <v>382</v>
      </c>
      <c r="E9" s="87" t="s">
        <v>384</v>
      </c>
      <c r="F9" s="10">
        <v>300000</v>
      </c>
      <c r="G9" s="17">
        <v>6.887052341597796</v>
      </c>
      <c r="H9" s="17">
        <v>0.43559999999999999</v>
      </c>
      <c r="I9" s="17">
        <v>0.72599999999999998</v>
      </c>
      <c r="J9" s="17">
        <v>1.452</v>
      </c>
      <c r="K9" s="17" t="s">
        <v>374</v>
      </c>
      <c r="L9" s="87" t="s">
        <v>27</v>
      </c>
      <c r="M9" s="25" t="s">
        <v>26</v>
      </c>
      <c r="N9" s="25" t="s">
        <v>26</v>
      </c>
      <c r="O9" s="25" t="s">
        <v>26</v>
      </c>
      <c r="P9" s="98"/>
      <c r="Q9" s="99"/>
      <c r="R9" s="25" t="s">
        <v>26</v>
      </c>
      <c r="S9" s="25" t="s">
        <v>26</v>
      </c>
      <c r="T9" s="25" t="s">
        <v>26</v>
      </c>
      <c r="U9" s="87" t="s">
        <v>28</v>
      </c>
      <c r="V9" s="87" t="s">
        <v>29</v>
      </c>
      <c r="W9" s="87" t="s">
        <v>30</v>
      </c>
      <c r="X9" s="87" t="s">
        <v>31</v>
      </c>
      <c r="Y9" s="87" t="s">
        <v>32</v>
      </c>
      <c r="Z9" s="87" t="s">
        <v>33</v>
      </c>
      <c r="AA9" s="87" t="s">
        <v>122</v>
      </c>
      <c r="AB9" s="87" t="s">
        <v>65</v>
      </c>
      <c r="AC9" s="28">
        <v>2.5</v>
      </c>
      <c r="AD9" s="87" t="s">
        <v>396</v>
      </c>
      <c r="AE9" s="87" t="s">
        <v>40</v>
      </c>
      <c r="AF9" s="87" t="s">
        <v>36</v>
      </c>
      <c r="AG9" s="87" t="s">
        <v>44</v>
      </c>
      <c r="AH9" s="28">
        <v>5.8</v>
      </c>
      <c r="AI9" s="87" t="s">
        <v>170</v>
      </c>
      <c r="AJ9" s="87" t="s">
        <v>170</v>
      </c>
      <c r="AK9" s="87" t="s">
        <v>170</v>
      </c>
      <c r="AL9" s="87" t="s">
        <v>123</v>
      </c>
      <c r="AM9" s="88">
        <v>600</v>
      </c>
      <c r="AP9" s="226"/>
    </row>
    <row r="10" spans="1:42" ht="22.5" x14ac:dyDescent="0.25">
      <c r="A10" s="3" t="s">
        <v>124</v>
      </c>
      <c r="B10" s="13" t="s">
        <v>125</v>
      </c>
      <c r="C10" s="25" t="s">
        <v>26</v>
      </c>
      <c r="D10" s="22" t="s">
        <v>382</v>
      </c>
      <c r="E10" s="87" t="s">
        <v>384</v>
      </c>
      <c r="F10" s="10">
        <v>175000</v>
      </c>
      <c r="G10" s="17">
        <v>4.0174471992653809</v>
      </c>
      <c r="H10" s="17">
        <v>0.74674285714285715</v>
      </c>
      <c r="I10" s="17">
        <v>1.2445714285714287</v>
      </c>
      <c r="J10" s="17">
        <v>2.4891428571428573</v>
      </c>
      <c r="K10" s="17" t="s">
        <v>374</v>
      </c>
      <c r="L10" s="87" t="s">
        <v>27</v>
      </c>
      <c r="M10" s="25" t="s">
        <v>26</v>
      </c>
      <c r="N10" s="25" t="s">
        <v>26</v>
      </c>
      <c r="O10" s="25" t="s">
        <v>26</v>
      </c>
      <c r="P10" s="98"/>
      <c r="Q10" s="99"/>
      <c r="R10" s="25" t="s">
        <v>26</v>
      </c>
      <c r="S10" s="25" t="s">
        <v>26</v>
      </c>
      <c r="T10" s="99"/>
      <c r="U10" s="87" t="s">
        <v>28</v>
      </c>
      <c r="V10" s="87" t="s">
        <v>29</v>
      </c>
      <c r="W10" s="87" t="s">
        <v>30</v>
      </c>
      <c r="X10" s="87" t="s">
        <v>31</v>
      </c>
      <c r="Y10" s="87" t="s">
        <v>32</v>
      </c>
      <c r="Z10" s="87" t="s">
        <v>33</v>
      </c>
      <c r="AA10" s="87" t="s">
        <v>85</v>
      </c>
      <c r="AB10" s="87" t="s">
        <v>34</v>
      </c>
      <c r="AC10" s="28">
        <v>6</v>
      </c>
      <c r="AD10" s="87" t="s">
        <v>396</v>
      </c>
      <c r="AE10" s="87" t="s">
        <v>40</v>
      </c>
      <c r="AF10" s="87" t="s">
        <v>35</v>
      </c>
      <c r="AG10" s="87" t="s">
        <v>44</v>
      </c>
      <c r="AH10" s="28">
        <v>5.8</v>
      </c>
      <c r="AI10" s="87" t="s">
        <v>170</v>
      </c>
      <c r="AJ10" s="87" t="s">
        <v>170</v>
      </c>
      <c r="AK10" s="87" t="s">
        <v>170</v>
      </c>
      <c r="AL10" s="87" t="s">
        <v>89</v>
      </c>
      <c r="AM10" s="88">
        <v>220</v>
      </c>
      <c r="AP10" s="226"/>
    </row>
    <row r="11" spans="1:42" ht="15.75" x14ac:dyDescent="0.25">
      <c r="A11" s="3" t="s">
        <v>135</v>
      </c>
      <c r="B11" s="13" t="s">
        <v>136</v>
      </c>
      <c r="C11" s="25" t="s">
        <v>26</v>
      </c>
      <c r="D11" s="22" t="s">
        <v>382</v>
      </c>
      <c r="E11" s="87" t="s">
        <v>384</v>
      </c>
      <c r="F11" s="10">
        <v>174000</v>
      </c>
      <c r="G11" s="17">
        <v>3.9944903581267219</v>
      </c>
      <c r="H11" s="17">
        <v>0.75103448275862061</v>
      </c>
      <c r="I11" s="17">
        <v>1.2517241379310344</v>
      </c>
      <c r="J11" s="17">
        <v>2.5034482758620689</v>
      </c>
      <c r="K11" s="17" t="s">
        <v>374</v>
      </c>
      <c r="L11" s="87" t="s">
        <v>27</v>
      </c>
      <c r="M11" s="25" t="s">
        <v>26</v>
      </c>
      <c r="N11" s="25" t="s">
        <v>26</v>
      </c>
      <c r="O11" s="25" t="s">
        <v>26</v>
      </c>
      <c r="P11" s="98"/>
      <c r="Q11" s="99"/>
      <c r="R11" s="25" t="s">
        <v>26</v>
      </c>
      <c r="S11" s="25" t="s">
        <v>26</v>
      </c>
      <c r="T11" s="25" t="s">
        <v>26</v>
      </c>
      <c r="U11" s="87" t="s">
        <v>28</v>
      </c>
      <c r="V11" s="87" t="s">
        <v>29</v>
      </c>
      <c r="W11" s="87" t="s">
        <v>30</v>
      </c>
      <c r="X11" s="87" t="s">
        <v>31</v>
      </c>
      <c r="Y11" s="87" t="s">
        <v>32</v>
      </c>
      <c r="Z11" s="87" t="s">
        <v>33</v>
      </c>
      <c r="AA11" s="87" t="s">
        <v>85</v>
      </c>
      <c r="AB11" s="87" t="s">
        <v>34</v>
      </c>
      <c r="AC11" s="28">
        <v>2.6</v>
      </c>
      <c r="AD11" s="87" t="s">
        <v>396</v>
      </c>
      <c r="AE11" s="87" t="s">
        <v>40</v>
      </c>
      <c r="AF11" s="87" t="s">
        <v>36</v>
      </c>
      <c r="AG11" s="87" t="s">
        <v>44</v>
      </c>
      <c r="AH11" s="28">
        <v>5.7</v>
      </c>
      <c r="AI11" s="87" t="s">
        <v>170</v>
      </c>
      <c r="AJ11" s="87" t="s">
        <v>170</v>
      </c>
      <c r="AK11" s="87" t="s">
        <v>170</v>
      </c>
      <c r="AL11" s="87" t="s">
        <v>137</v>
      </c>
      <c r="AM11" s="96">
        <v>80</v>
      </c>
      <c r="AP11" s="226"/>
    </row>
    <row r="12" spans="1:42" ht="22.5" x14ac:dyDescent="0.25">
      <c r="A12" s="3" t="s">
        <v>138</v>
      </c>
      <c r="B12" s="13" t="s">
        <v>139</v>
      </c>
      <c r="C12" s="25" t="s">
        <v>26</v>
      </c>
      <c r="D12" s="22" t="s">
        <v>382</v>
      </c>
      <c r="E12" s="87" t="s">
        <v>384</v>
      </c>
      <c r="F12" s="10">
        <v>174000</v>
      </c>
      <c r="G12" s="17">
        <v>3.9944903581267219</v>
      </c>
      <c r="H12" s="17">
        <v>0.75103448275862061</v>
      </c>
      <c r="I12" s="17">
        <v>1.2517241379310344</v>
      </c>
      <c r="J12" s="17">
        <v>2.5034482758620689</v>
      </c>
      <c r="K12" s="17" t="s">
        <v>374</v>
      </c>
      <c r="L12" s="87" t="s">
        <v>27</v>
      </c>
      <c r="M12" s="25" t="s">
        <v>26</v>
      </c>
      <c r="N12" s="25" t="s">
        <v>26</v>
      </c>
      <c r="O12" s="25" t="s">
        <v>26</v>
      </c>
      <c r="P12" s="98"/>
      <c r="Q12" s="99"/>
      <c r="R12" s="25" t="s">
        <v>26</v>
      </c>
      <c r="S12" s="25" t="s">
        <v>26</v>
      </c>
      <c r="T12" s="25" t="s">
        <v>26</v>
      </c>
      <c r="U12" s="87" t="s">
        <v>28</v>
      </c>
      <c r="V12" s="87" t="s">
        <v>29</v>
      </c>
      <c r="W12" s="87" t="s">
        <v>30</v>
      </c>
      <c r="X12" s="87" t="s">
        <v>31</v>
      </c>
      <c r="Y12" s="87" t="s">
        <v>32</v>
      </c>
      <c r="Z12" s="87" t="s">
        <v>33</v>
      </c>
      <c r="AA12" s="87" t="s">
        <v>140</v>
      </c>
      <c r="AB12" s="87" t="s">
        <v>62</v>
      </c>
      <c r="AC12" s="28">
        <v>3</v>
      </c>
      <c r="AD12" s="87" t="s">
        <v>396</v>
      </c>
      <c r="AE12" s="87" t="s">
        <v>40</v>
      </c>
      <c r="AF12" s="87" t="s">
        <v>36</v>
      </c>
      <c r="AG12" s="87" t="s">
        <v>44</v>
      </c>
      <c r="AH12" s="28">
        <v>5.7</v>
      </c>
      <c r="AI12" s="87" t="s">
        <v>170</v>
      </c>
      <c r="AJ12" s="87" t="s">
        <v>170</v>
      </c>
      <c r="AK12" s="87" t="s">
        <v>170</v>
      </c>
      <c r="AL12" s="87" t="s">
        <v>89</v>
      </c>
      <c r="AM12" s="88">
        <v>180</v>
      </c>
      <c r="AP12" s="226"/>
    </row>
    <row r="13" spans="1:42" ht="45" x14ac:dyDescent="0.25">
      <c r="A13" s="3" t="s">
        <v>141</v>
      </c>
      <c r="B13" s="13" t="s">
        <v>142</v>
      </c>
      <c r="C13" s="25" t="s">
        <v>26</v>
      </c>
      <c r="D13" s="22" t="s">
        <v>382</v>
      </c>
      <c r="E13" s="87" t="s">
        <v>385</v>
      </c>
      <c r="F13" s="10">
        <v>22680</v>
      </c>
      <c r="G13" s="17">
        <v>0.52066115702479343</v>
      </c>
      <c r="H13" s="17">
        <v>5.7619047619047619</v>
      </c>
      <c r="I13" s="17">
        <v>9.6031746031746028</v>
      </c>
      <c r="J13" s="17">
        <v>19.206349206349206</v>
      </c>
      <c r="K13" s="17" t="s">
        <v>374</v>
      </c>
      <c r="L13" s="87" t="s">
        <v>27</v>
      </c>
      <c r="M13" s="25" t="s">
        <v>26</v>
      </c>
      <c r="N13" s="25" t="s">
        <v>26</v>
      </c>
      <c r="O13" s="25" t="s">
        <v>26</v>
      </c>
      <c r="P13" s="98"/>
      <c r="Q13" s="99"/>
      <c r="R13" s="25" t="s">
        <v>26</v>
      </c>
      <c r="S13" s="25" t="s">
        <v>26</v>
      </c>
      <c r="T13" s="25" t="s">
        <v>26</v>
      </c>
      <c r="U13" s="87" t="s">
        <v>28</v>
      </c>
      <c r="V13" s="87" t="s">
        <v>29</v>
      </c>
      <c r="W13" s="87" t="s">
        <v>30</v>
      </c>
      <c r="X13" s="87" t="s">
        <v>31</v>
      </c>
      <c r="Y13" s="87" t="s">
        <v>32</v>
      </c>
      <c r="Z13" s="87" t="s">
        <v>33</v>
      </c>
      <c r="AA13" s="87" t="s">
        <v>118</v>
      </c>
      <c r="AB13" s="87" t="s">
        <v>78</v>
      </c>
      <c r="AC13" s="28">
        <v>3</v>
      </c>
      <c r="AD13" s="87" t="s">
        <v>397</v>
      </c>
      <c r="AE13" s="87" t="s">
        <v>44</v>
      </c>
      <c r="AF13" s="87" t="s">
        <v>36</v>
      </c>
      <c r="AG13" s="87" t="s">
        <v>35</v>
      </c>
      <c r="AH13" s="28">
        <v>5.5</v>
      </c>
      <c r="AI13" s="87">
        <v>4</v>
      </c>
      <c r="AJ13" s="87">
        <v>4</v>
      </c>
      <c r="AK13" s="87" t="s">
        <v>170</v>
      </c>
      <c r="AL13" s="87" t="s">
        <v>119</v>
      </c>
      <c r="AM13" s="108">
        <v>200</v>
      </c>
      <c r="AP13" s="91"/>
    </row>
    <row r="14" spans="1:42" ht="45" x14ac:dyDescent="0.25">
      <c r="A14" s="3" t="s">
        <v>143</v>
      </c>
      <c r="B14" s="13" t="s">
        <v>694</v>
      </c>
      <c r="C14" s="25" t="s">
        <v>26</v>
      </c>
      <c r="D14" s="22" t="s">
        <v>382</v>
      </c>
      <c r="E14" s="87" t="s">
        <v>384</v>
      </c>
      <c r="F14" s="10">
        <v>270500</v>
      </c>
      <c r="G14" s="17">
        <v>6.2098255280073458</v>
      </c>
      <c r="H14" s="17">
        <v>0.48310536044362296</v>
      </c>
      <c r="I14" s="17">
        <v>0.80517560073937156</v>
      </c>
      <c r="J14" s="17">
        <v>1.6103512014787431</v>
      </c>
      <c r="K14" s="17" t="s">
        <v>374</v>
      </c>
      <c r="L14" s="87" t="s">
        <v>27</v>
      </c>
      <c r="M14" s="25" t="s">
        <v>26</v>
      </c>
      <c r="N14" s="25" t="s">
        <v>26</v>
      </c>
      <c r="O14" s="25" t="s">
        <v>26</v>
      </c>
      <c r="P14" s="98"/>
      <c r="Q14" s="25" t="s">
        <v>26</v>
      </c>
      <c r="R14" s="25" t="s">
        <v>26</v>
      </c>
      <c r="S14" s="25" t="s">
        <v>26</v>
      </c>
      <c r="T14" s="99"/>
      <c r="U14" s="87" t="s">
        <v>28</v>
      </c>
      <c r="V14" s="87" t="s">
        <v>29</v>
      </c>
      <c r="W14" s="87" t="s">
        <v>30</v>
      </c>
      <c r="X14" s="87" t="s">
        <v>31</v>
      </c>
      <c r="Y14" s="87" t="s">
        <v>32</v>
      </c>
      <c r="Z14" s="87" t="s">
        <v>33</v>
      </c>
      <c r="AA14" s="87" t="s">
        <v>85</v>
      </c>
      <c r="AB14" s="87" t="s">
        <v>65</v>
      </c>
      <c r="AC14" s="28">
        <v>0.5</v>
      </c>
      <c r="AD14" s="87" t="s">
        <v>396</v>
      </c>
      <c r="AE14" s="87" t="s">
        <v>35</v>
      </c>
      <c r="AF14" s="87" t="s">
        <v>35</v>
      </c>
      <c r="AG14" s="87" t="s">
        <v>35</v>
      </c>
      <c r="AH14" s="28">
        <v>4</v>
      </c>
      <c r="AI14" s="87" t="s">
        <v>170</v>
      </c>
      <c r="AJ14" s="87" t="s">
        <v>170</v>
      </c>
      <c r="AK14" s="87" t="s">
        <v>170</v>
      </c>
      <c r="AL14" s="87" t="s">
        <v>119</v>
      </c>
      <c r="AM14" s="88">
        <v>80</v>
      </c>
      <c r="AP14" s="226"/>
    </row>
    <row r="15" spans="1:42" ht="90" x14ac:dyDescent="0.25">
      <c r="A15" s="3" t="s">
        <v>144</v>
      </c>
      <c r="B15" s="13" t="s">
        <v>145</v>
      </c>
      <c r="C15" s="25" t="s">
        <v>26</v>
      </c>
      <c r="D15" s="87" t="s">
        <v>383</v>
      </c>
      <c r="E15" s="87" t="s">
        <v>384</v>
      </c>
      <c r="F15" s="10">
        <v>65000</v>
      </c>
      <c r="G15" s="17">
        <v>1.4921946740128558</v>
      </c>
      <c r="H15" s="17">
        <v>2.0104615384615387</v>
      </c>
      <c r="I15" s="17">
        <v>3.3507692307692309</v>
      </c>
      <c r="J15" s="17">
        <v>6.7015384615384619</v>
      </c>
      <c r="K15" s="17" t="s">
        <v>374</v>
      </c>
      <c r="L15" s="87" t="s">
        <v>82</v>
      </c>
      <c r="M15" s="25" t="s">
        <v>26</v>
      </c>
      <c r="N15" s="25" t="s">
        <v>26</v>
      </c>
      <c r="O15" s="25" t="s">
        <v>26</v>
      </c>
      <c r="P15" s="98"/>
      <c r="Q15" s="99"/>
      <c r="R15" s="25" t="s">
        <v>26</v>
      </c>
      <c r="S15" s="25" t="s">
        <v>26</v>
      </c>
      <c r="T15" s="25" t="s">
        <v>26</v>
      </c>
      <c r="U15" s="87" t="s">
        <v>28</v>
      </c>
      <c r="V15" s="87" t="s">
        <v>29</v>
      </c>
      <c r="W15" s="87" t="s">
        <v>30</v>
      </c>
      <c r="X15" s="87" t="s">
        <v>31</v>
      </c>
      <c r="Y15" s="87" t="s">
        <v>32</v>
      </c>
      <c r="Z15" s="87" t="s">
        <v>33</v>
      </c>
      <c r="AA15" s="87" t="s">
        <v>122</v>
      </c>
      <c r="AB15" s="87" t="s">
        <v>50</v>
      </c>
      <c r="AC15" s="28">
        <v>2.4</v>
      </c>
      <c r="AD15" s="87" t="s">
        <v>399</v>
      </c>
      <c r="AE15" s="87" t="s">
        <v>40</v>
      </c>
      <c r="AF15" s="87" t="s">
        <v>35</v>
      </c>
      <c r="AG15" s="87" t="s">
        <v>35</v>
      </c>
      <c r="AH15" s="28">
        <v>5.5</v>
      </c>
      <c r="AI15" s="87">
        <v>4</v>
      </c>
      <c r="AJ15" s="87">
        <v>4</v>
      </c>
      <c r="AK15" s="87">
        <v>12</v>
      </c>
      <c r="AL15" s="87" t="s">
        <v>146</v>
      </c>
      <c r="AM15" s="108">
        <v>10</v>
      </c>
      <c r="AP15" s="94"/>
    </row>
    <row r="16" spans="1:42" ht="56.25" x14ac:dyDescent="0.25">
      <c r="A16" s="3" t="s">
        <v>147</v>
      </c>
      <c r="B16" s="13" t="s">
        <v>148</v>
      </c>
      <c r="C16" s="25" t="s">
        <v>26</v>
      </c>
      <c r="D16" s="22" t="s">
        <v>382</v>
      </c>
      <c r="E16" s="87" t="s">
        <v>384</v>
      </c>
      <c r="F16" s="10">
        <v>20500</v>
      </c>
      <c r="G16" s="17">
        <v>0.47061524334251609</v>
      </c>
      <c r="H16" s="17">
        <v>6.3746341463414629</v>
      </c>
      <c r="I16" s="17">
        <v>10.624390243902438</v>
      </c>
      <c r="J16" s="17">
        <v>21.248780487804876</v>
      </c>
      <c r="K16" s="17" t="s">
        <v>374</v>
      </c>
      <c r="L16" s="87" t="s">
        <v>27</v>
      </c>
      <c r="M16" s="25" t="s">
        <v>26</v>
      </c>
      <c r="N16" s="25" t="s">
        <v>26</v>
      </c>
      <c r="O16" s="25" t="s">
        <v>26</v>
      </c>
      <c r="P16" s="98"/>
      <c r="Q16" s="99"/>
      <c r="R16" s="25" t="s">
        <v>26</v>
      </c>
      <c r="S16" s="25" t="s">
        <v>26</v>
      </c>
      <c r="T16" s="99"/>
      <c r="U16" s="87" t="s">
        <v>28</v>
      </c>
      <c r="V16" s="87" t="s">
        <v>29</v>
      </c>
      <c r="W16" s="87" t="s">
        <v>30</v>
      </c>
      <c r="X16" s="87" t="s">
        <v>31</v>
      </c>
      <c r="Y16" s="87" t="s">
        <v>32</v>
      </c>
      <c r="Z16" s="87" t="s">
        <v>33</v>
      </c>
      <c r="AA16" s="87" t="s">
        <v>122</v>
      </c>
      <c r="AB16" s="87" t="s">
        <v>62</v>
      </c>
      <c r="AC16" s="28">
        <v>6.6</v>
      </c>
      <c r="AD16" s="87" t="s">
        <v>397</v>
      </c>
      <c r="AE16" s="87" t="s">
        <v>40</v>
      </c>
      <c r="AF16" s="87" t="s">
        <v>35</v>
      </c>
      <c r="AG16" s="87" t="s">
        <v>44</v>
      </c>
      <c r="AH16" s="28">
        <v>4</v>
      </c>
      <c r="AI16" s="87" t="s">
        <v>170</v>
      </c>
      <c r="AJ16" s="87" t="s">
        <v>170</v>
      </c>
      <c r="AK16" s="87" t="s">
        <v>170</v>
      </c>
      <c r="AL16" s="87" t="s">
        <v>149</v>
      </c>
      <c r="AM16" s="106">
        <v>16</v>
      </c>
      <c r="AP16" s="228"/>
    </row>
    <row r="17" spans="1:42" ht="45" x14ac:dyDescent="0.25">
      <c r="A17" s="3" t="s">
        <v>155</v>
      </c>
      <c r="B17" s="13" t="s">
        <v>156</v>
      </c>
      <c r="C17" s="25" t="s">
        <v>26</v>
      </c>
      <c r="D17" s="22" t="s">
        <v>382</v>
      </c>
      <c r="E17" s="87" t="s">
        <v>384</v>
      </c>
      <c r="F17" s="10">
        <v>200000</v>
      </c>
      <c r="G17" s="17">
        <v>4.5913682277318637</v>
      </c>
      <c r="H17" s="17">
        <v>0.65340000000000009</v>
      </c>
      <c r="I17" s="17">
        <v>1.0890000000000002</v>
      </c>
      <c r="J17" s="17">
        <v>2.1780000000000004</v>
      </c>
      <c r="K17" s="17" t="s">
        <v>374</v>
      </c>
      <c r="L17" s="87" t="s">
        <v>27</v>
      </c>
      <c r="M17" s="25" t="s">
        <v>26</v>
      </c>
      <c r="N17" s="25" t="s">
        <v>26</v>
      </c>
      <c r="O17" s="25" t="s">
        <v>26</v>
      </c>
      <c r="P17" s="98"/>
      <c r="Q17" s="99"/>
      <c r="R17" s="25" t="s">
        <v>26</v>
      </c>
      <c r="S17" s="25" t="s">
        <v>26</v>
      </c>
      <c r="T17" s="99"/>
      <c r="U17" s="87" t="s">
        <v>28</v>
      </c>
      <c r="V17" s="87" t="s">
        <v>29</v>
      </c>
      <c r="W17" s="87" t="s">
        <v>30</v>
      </c>
      <c r="X17" s="87" t="s">
        <v>31</v>
      </c>
      <c r="Y17" s="87" t="s">
        <v>32</v>
      </c>
      <c r="Z17" s="87" t="s">
        <v>33</v>
      </c>
      <c r="AA17" s="87" t="s">
        <v>88</v>
      </c>
      <c r="AB17" s="87" t="s">
        <v>34</v>
      </c>
      <c r="AC17" s="28">
        <v>3</v>
      </c>
      <c r="AD17" s="87" t="s">
        <v>397</v>
      </c>
      <c r="AE17" s="87" t="s">
        <v>40</v>
      </c>
      <c r="AF17" s="87" t="s">
        <v>35</v>
      </c>
      <c r="AG17" s="87" t="s">
        <v>44</v>
      </c>
      <c r="AH17" s="28">
        <v>6</v>
      </c>
      <c r="AI17" s="87" t="s">
        <v>170</v>
      </c>
      <c r="AJ17" s="87" t="s">
        <v>170</v>
      </c>
      <c r="AK17" s="87" t="s">
        <v>170</v>
      </c>
      <c r="AL17" s="87" t="s">
        <v>119</v>
      </c>
      <c r="AM17" s="96">
        <v>136</v>
      </c>
      <c r="AP17" s="228"/>
    </row>
    <row r="18" spans="1:42" ht="45" x14ac:dyDescent="0.25">
      <c r="A18" s="3" t="s">
        <v>157</v>
      </c>
      <c r="B18" s="13" t="s">
        <v>158</v>
      </c>
      <c r="C18" s="25" t="s">
        <v>26</v>
      </c>
      <c r="D18" s="22" t="s">
        <v>382</v>
      </c>
      <c r="E18" s="87" t="s">
        <v>384</v>
      </c>
      <c r="F18" s="10">
        <v>200000</v>
      </c>
      <c r="G18" s="17">
        <v>4.5913682277318637</v>
      </c>
      <c r="H18" s="17">
        <v>0.65340000000000009</v>
      </c>
      <c r="I18" s="17">
        <v>1.0890000000000002</v>
      </c>
      <c r="J18" s="17">
        <v>2.1780000000000004</v>
      </c>
      <c r="K18" s="17" t="s">
        <v>374</v>
      </c>
      <c r="L18" s="87" t="s">
        <v>27</v>
      </c>
      <c r="M18" s="25" t="s">
        <v>26</v>
      </c>
      <c r="N18" s="25" t="s">
        <v>26</v>
      </c>
      <c r="O18" s="25" t="s">
        <v>26</v>
      </c>
      <c r="P18" s="98"/>
      <c r="Q18" s="25" t="s">
        <v>26</v>
      </c>
      <c r="R18" s="25" t="s">
        <v>26</v>
      </c>
      <c r="S18" s="25" t="s">
        <v>26</v>
      </c>
      <c r="T18" s="99"/>
      <c r="U18" s="87" t="s">
        <v>28</v>
      </c>
      <c r="V18" s="87" t="s">
        <v>29</v>
      </c>
      <c r="W18" s="87" t="s">
        <v>30</v>
      </c>
      <c r="X18" s="87" t="s">
        <v>31</v>
      </c>
      <c r="Y18" s="87" t="s">
        <v>32</v>
      </c>
      <c r="Z18" s="87" t="s">
        <v>33</v>
      </c>
      <c r="AA18" s="87" t="s">
        <v>85</v>
      </c>
      <c r="AB18" s="87" t="s">
        <v>62</v>
      </c>
      <c r="AC18" s="28">
        <v>4</v>
      </c>
      <c r="AD18" s="87" t="s">
        <v>397</v>
      </c>
      <c r="AE18" s="87" t="s">
        <v>35</v>
      </c>
      <c r="AF18" s="87" t="s">
        <v>44</v>
      </c>
      <c r="AG18" s="87" t="s">
        <v>44</v>
      </c>
      <c r="AH18" s="28">
        <v>5.6</v>
      </c>
      <c r="AI18" s="87" t="s">
        <v>170</v>
      </c>
      <c r="AJ18" s="87" t="s">
        <v>170</v>
      </c>
      <c r="AK18" s="87" t="s">
        <v>170</v>
      </c>
      <c r="AL18" s="87" t="s">
        <v>119</v>
      </c>
      <c r="AM18" s="106">
        <v>79</v>
      </c>
      <c r="AP18" s="228"/>
    </row>
    <row r="19" spans="1:42" ht="45" x14ac:dyDescent="0.25">
      <c r="A19" s="3" t="s">
        <v>159</v>
      </c>
      <c r="B19" s="13" t="s">
        <v>160</v>
      </c>
      <c r="C19" s="25" t="s">
        <v>26</v>
      </c>
      <c r="D19" s="22" t="s">
        <v>382</v>
      </c>
      <c r="E19" s="87" t="s">
        <v>384</v>
      </c>
      <c r="F19" s="10">
        <v>200000</v>
      </c>
      <c r="G19" s="17">
        <v>4.5913682277318637</v>
      </c>
      <c r="H19" s="17">
        <v>0.65340000000000009</v>
      </c>
      <c r="I19" s="17">
        <v>1.0890000000000002</v>
      </c>
      <c r="J19" s="17">
        <v>2.1780000000000004</v>
      </c>
      <c r="K19" s="17" t="s">
        <v>374</v>
      </c>
      <c r="L19" s="87" t="s">
        <v>27</v>
      </c>
      <c r="M19" s="25" t="s">
        <v>26</v>
      </c>
      <c r="N19" s="92"/>
      <c r="O19" s="92"/>
      <c r="P19" s="98"/>
      <c r="Q19" s="99"/>
      <c r="R19" s="25" t="s">
        <v>26</v>
      </c>
      <c r="S19" s="25" t="s">
        <v>26</v>
      </c>
      <c r="T19" s="99"/>
      <c r="U19" s="87" t="s">
        <v>28</v>
      </c>
      <c r="V19" s="87" t="s">
        <v>29</v>
      </c>
      <c r="W19" s="307" t="s">
        <v>388</v>
      </c>
      <c r="X19" s="308"/>
      <c r="Y19" s="307" t="s">
        <v>388</v>
      </c>
      <c r="Z19" s="308"/>
      <c r="AA19" s="87" t="s">
        <v>88</v>
      </c>
      <c r="AB19" s="87" t="s">
        <v>34</v>
      </c>
      <c r="AC19" s="28">
        <v>3</v>
      </c>
      <c r="AD19" s="87" t="s">
        <v>397</v>
      </c>
      <c r="AE19" s="87" t="s">
        <v>40</v>
      </c>
      <c r="AF19" s="87" t="s">
        <v>35</v>
      </c>
      <c r="AG19" s="87" t="s">
        <v>44</v>
      </c>
      <c r="AH19" s="28">
        <v>5.6</v>
      </c>
      <c r="AI19" s="87" t="s">
        <v>52</v>
      </c>
      <c r="AJ19" s="87">
        <v>4</v>
      </c>
      <c r="AK19" s="87" t="s">
        <v>170</v>
      </c>
      <c r="AL19" s="87" t="s">
        <v>119</v>
      </c>
      <c r="AM19" s="106">
        <v>72</v>
      </c>
      <c r="AP19" s="228"/>
    </row>
  </sheetData>
  <mergeCells count="51">
    <mergeCell ref="W5:X5"/>
    <mergeCell ref="Y5:Z5"/>
    <mergeCell ref="U6:V6"/>
    <mergeCell ref="Y8:Z8"/>
    <mergeCell ref="W19:X19"/>
    <mergeCell ref="Y19:Z19"/>
    <mergeCell ref="AH2:AH4"/>
    <mergeCell ref="AI2:AI4"/>
    <mergeCell ref="AJ2:AJ4"/>
    <mergeCell ref="AK2:AK4"/>
    <mergeCell ref="AL2:AL4"/>
    <mergeCell ref="A4:B4"/>
    <mergeCell ref="C4:G4"/>
    <mergeCell ref="J4:Q4"/>
    <mergeCell ref="R4:T4"/>
    <mergeCell ref="U4:V4"/>
    <mergeCell ref="AG2:AG4"/>
    <mergeCell ref="S2:S3"/>
    <mergeCell ref="T2:T3"/>
    <mergeCell ref="U2:V2"/>
    <mergeCell ref="W2:X2"/>
    <mergeCell ref="Y2:Z2"/>
    <mergeCell ref="AA2:AA4"/>
    <mergeCell ref="W4:X4"/>
    <mergeCell ref="Y4:Z4"/>
    <mergeCell ref="AB2:AB4"/>
    <mergeCell ref="AC2:AC4"/>
    <mergeCell ref="AD2:AD4"/>
    <mergeCell ref="AE2:AE4"/>
    <mergeCell ref="AF2:AF4"/>
    <mergeCell ref="L1:L3"/>
    <mergeCell ref="M1:O1"/>
    <mergeCell ref="P1:T1"/>
    <mergeCell ref="U1:Z1"/>
    <mergeCell ref="M2:M3"/>
    <mergeCell ref="N2:N3"/>
    <mergeCell ref="O2:O3"/>
    <mergeCell ref="P2:P3"/>
    <mergeCell ref="Q2:Q3"/>
    <mergeCell ref="R2:R3"/>
    <mergeCell ref="K1:K3"/>
    <mergeCell ref="A1:A3"/>
    <mergeCell ref="B1:B3"/>
    <mergeCell ref="C1:C3"/>
    <mergeCell ref="D1:D3"/>
    <mergeCell ref="E1:E3"/>
    <mergeCell ref="F1:F3"/>
    <mergeCell ref="G1:G3"/>
    <mergeCell ref="H1:H3"/>
    <mergeCell ref="I1:I3"/>
    <mergeCell ref="J1:J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02"/>
  <sheetViews>
    <sheetView zoomScaleNormal="100" workbookViewId="0">
      <pane xSplit="2" ySplit="4" topLeftCell="C5" activePane="bottomRight" state="frozen"/>
      <selection pane="topRight" activeCell="D1" sqref="D1"/>
      <selection pane="bottomLeft" activeCell="A5" sqref="A5"/>
      <selection pane="bottomRight" activeCell="A7" sqref="A7"/>
    </sheetView>
  </sheetViews>
  <sheetFormatPr defaultRowHeight="15" x14ac:dyDescent="0.25"/>
  <cols>
    <col min="1" max="1" width="27.5703125" customWidth="1"/>
    <col min="2" max="2" width="29.140625" customWidth="1"/>
    <col min="4" max="4" width="11" customWidth="1"/>
    <col min="5" max="5" width="13.7109375" customWidth="1"/>
    <col min="6" max="6" width="11.7109375" customWidth="1"/>
    <col min="7" max="10" width="11.5703125" customWidth="1"/>
    <col min="11" max="11" width="15.140625" customWidth="1"/>
    <col min="13" max="13" width="11.5703125" customWidth="1"/>
    <col min="14" max="14" width="13.140625" customWidth="1"/>
    <col min="16" max="16" width="11" customWidth="1"/>
    <col min="17" max="17" width="12.42578125" customWidth="1"/>
    <col min="18" max="18" width="14.140625" customWidth="1"/>
    <col min="19" max="19" width="11.42578125" customWidth="1"/>
    <col min="20" max="20" width="13.85546875" customWidth="1"/>
    <col min="21" max="21" width="15.5703125" customWidth="1"/>
    <col min="22" max="22" width="13.42578125" customWidth="1"/>
    <col min="23" max="23" width="13.140625" customWidth="1"/>
    <col min="24" max="24" width="14.42578125" customWidth="1"/>
    <col min="25" max="25" width="14.140625" customWidth="1"/>
    <col min="26" max="26" width="14.42578125" customWidth="1"/>
    <col min="28" max="28" width="13" customWidth="1"/>
    <col min="30" max="30" width="13.85546875" customWidth="1"/>
    <col min="31" max="31" width="12.28515625" customWidth="1"/>
    <col min="32" max="32" width="12.5703125" customWidth="1"/>
    <col min="33" max="33" width="15.42578125" customWidth="1"/>
    <col min="34" max="34" width="12.5703125" customWidth="1"/>
    <col min="35" max="35" width="12.7109375" customWidth="1"/>
    <col min="36" max="36" width="12.28515625" customWidth="1"/>
    <col min="37" max="37" width="13.5703125" customWidth="1"/>
    <col min="38" max="38" width="13" customWidth="1"/>
    <col min="39" max="39" width="9.140625" style="35"/>
    <col min="40" max="40" width="9.140625" style="231"/>
  </cols>
  <sheetData>
    <row r="1" spans="1:42" ht="16.5" customHeight="1" thickTop="1" thickBot="1" x14ac:dyDescent="0.3">
      <c r="A1" s="289" t="s">
        <v>1</v>
      </c>
      <c r="B1" s="289" t="s">
        <v>2</v>
      </c>
      <c r="C1" s="289" t="s">
        <v>3</v>
      </c>
      <c r="D1" s="289" t="s">
        <v>379</v>
      </c>
      <c r="E1" s="289" t="s">
        <v>380</v>
      </c>
      <c r="F1" s="286" t="s">
        <v>4</v>
      </c>
      <c r="G1" s="286" t="s">
        <v>370</v>
      </c>
      <c r="H1" s="286" t="s">
        <v>371</v>
      </c>
      <c r="I1" s="286" t="s">
        <v>372</v>
      </c>
      <c r="J1" s="286" t="s">
        <v>373</v>
      </c>
      <c r="K1" s="286" t="s">
        <v>406</v>
      </c>
      <c r="L1" s="289" t="s">
        <v>5</v>
      </c>
      <c r="M1" s="292" t="s">
        <v>409</v>
      </c>
      <c r="N1" s="292"/>
      <c r="O1" s="292"/>
      <c r="P1" s="293" t="s">
        <v>405</v>
      </c>
      <c r="Q1" s="293"/>
      <c r="R1" s="293"/>
      <c r="S1" s="293"/>
      <c r="T1" s="293"/>
      <c r="U1" s="293" t="s">
        <v>410</v>
      </c>
      <c r="V1" s="293"/>
      <c r="W1" s="293"/>
      <c r="X1" s="293"/>
      <c r="Y1" s="293"/>
      <c r="Z1" s="293"/>
      <c r="AA1" s="29"/>
      <c r="AB1" s="29"/>
      <c r="AC1" s="29"/>
      <c r="AD1" s="29"/>
      <c r="AE1" s="29"/>
      <c r="AF1" s="29"/>
      <c r="AG1" s="29"/>
      <c r="AH1" s="29"/>
      <c r="AI1" s="29"/>
      <c r="AJ1" s="29"/>
      <c r="AK1" s="29"/>
      <c r="AL1" s="29"/>
    </row>
    <row r="2" spans="1:42" ht="128.25" customHeight="1" thickTop="1" thickBot="1" x14ac:dyDescent="0.3">
      <c r="A2" s="290"/>
      <c r="B2" s="290"/>
      <c r="C2" s="290"/>
      <c r="D2" s="290"/>
      <c r="E2" s="290"/>
      <c r="F2" s="287"/>
      <c r="G2" s="287"/>
      <c r="H2" s="287"/>
      <c r="I2" s="287"/>
      <c r="J2" s="287"/>
      <c r="K2" s="287"/>
      <c r="L2" s="290"/>
      <c r="M2" s="289" t="s">
        <v>407</v>
      </c>
      <c r="N2" s="289" t="s">
        <v>7</v>
      </c>
      <c r="O2" s="289" t="s">
        <v>408</v>
      </c>
      <c r="P2" s="294" t="s">
        <v>14</v>
      </c>
      <c r="Q2" s="294" t="s">
        <v>15</v>
      </c>
      <c r="R2" s="294" t="s">
        <v>16</v>
      </c>
      <c r="S2" s="294" t="s">
        <v>17</v>
      </c>
      <c r="T2" s="294" t="s">
        <v>18</v>
      </c>
      <c r="U2" s="292" t="s">
        <v>6</v>
      </c>
      <c r="V2" s="292"/>
      <c r="W2" s="296" t="s">
        <v>7</v>
      </c>
      <c r="X2" s="297"/>
      <c r="Y2" s="292" t="s">
        <v>8</v>
      </c>
      <c r="Z2" s="292"/>
      <c r="AA2" s="298" t="s">
        <v>9</v>
      </c>
      <c r="AB2" s="298" t="s">
        <v>10</v>
      </c>
      <c r="AC2" s="298" t="s">
        <v>11</v>
      </c>
      <c r="AD2" s="298" t="s">
        <v>398</v>
      </c>
      <c r="AE2" s="292" t="s">
        <v>12</v>
      </c>
      <c r="AF2" s="292" t="s">
        <v>13</v>
      </c>
      <c r="AG2" s="289" t="s">
        <v>394</v>
      </c>
      <c r="AH2" s="289" t="s">
        <v>395</v>
      </c>
      <c r="AI2" s="305" t="s">
        <v>19</v>
      </c>
      <c r="AJ2" s="305" t="s">
        <v>20</v>
      </c>
      <c r="AK2" s="294" t="s">
        <v>413</v>
      </c>
      <c r="AL2" s="305" t="s">
        <v>21</v>
      </c>
      <c r="AM2" s="105" t="s">
        <v>430</v>
      </c>
      <c r="AO2" s="90"/>
    </row>
    <row r="3" spans="1:42" ht="27" hidden="1" customHeight="1" thickTop="1" thickBot="1" x14ac:dyDescent="0.3">
      <c r="A3" s="290"/>
      <c r="B3" s="290"/>
      <c r="C3" s="291"/>
      <c r="D3" s="291"/>
      <c r="E3" s="291"/>
      <c r="F3" s="288"/>
      <c r="G3" s="288"/>
      <c r="H3" s="288"/>
      <c r="I3" s="288"/>
      <c r="J3" s="288"/>
      <c r="K3" s="288"/>
      <c r="L3" s="291"/>
      <c r="M3" s="291"/>
      <c r="N3" s="291"/>
      <c r="O3" s="291"/>
      <c r="P3" s="295"/>
      <c r="Q3" s="295"/>
      <c r="R3" s="295"/>
      <c r="S3" s="295"/>
      <c r="T3" s="295"/>
      <c r="U3" s="1" t="s">
        <v>22</v>
      </c>
      <c r="V3" s="1" t="s">
        <v>23</v>
      </c>
      <c r="W3" s="1" t="s">
        <v>22</v>
      </c>
      <c r="X3" s="1" t="s">
        <v>23</v>
      </c>
      <c r="Y3" s="1" t="s">
        <v>22</v>
      </c>
      <c r="Z3" s="1" t="s">
        <v>23</v>
      </c>
      <c r="AA3" s="298"/>
      <c r="AB3" s="298"/>
      <c r="AC3" s="298"/>
      <c r="AD3" s="298"/>
      <c r="AE3" s="292"/>
      <c r="AF3" s="292"/>
      <c r="AG3" s="290"/>
      <c r="AH3" s="290"/>
      <c r="AI3" s="305"/>
      <c r="AJ3" s="305"/>
      <c r="AK3" s="295"/>
      <c r="AL3" s="305"/>
    </row>
    <row r="4" spans="1:42" ht="16.5" customHeight="1" thickTop="1" thickBot="1" x14ac:dyDescent="0.3">
      <c r="A4" s="300"/>
      <c r="B4" s="297"/>
      <c r="C4" s="301"/>
      <c r="D4" s="301"/>
      <c r="E4" s="301"/>
      <c r="F4" s="301"/>
      <c r="G4" s="302"/>
      <c r="H4" s="24"/>
      <c r="I4" s="24"/>
      <c r="J4" s="303"/>
      <c r="K4" s="303"/>
      <c r="L4" s="303"/>
      <c r="M4" s="303"/>
      <c r="N4" s="303"/>
      <c r="O4" s="303"/>
      <c r="P4" s="303"/>
      <c r="Q4" s="304"/>
      <c r="R4" s="305" t="s">
        <v>381</v>
      </c>
      <c r="S4" s="305"/>
      <c r="T4" s="305"/>
      <c r="U4" s="299">
        <v>40664</v>
      </c>
      <c r="V4" s="299"/>
      <c r="W4" s="299">
        <v>40648</v>
      </c>
      <c r="X4" s="299"/>
      <c r="Y4" s="299">
        <v>40634</v>
      </c>
      <c r="Z4" s="299"/>
      <c r="AA4" s="298"/>
      <c r="AB4" s="298"/>
      <c r="AC4" s="298"/>
      <c r="AD4" s="298"/>
      <c r="AE4" s="292"/>
      <c r="AF4" s="292"/>
      <c r="AG4" s="291"/>
      <c r="AH4" s="291"/>
      <c r="AI4" s="305"/>
      <c r="AJ4" s="305"/>
      <c r="AK4" s="306"/>
      <c r="AL4" s="305"/>
    </row>
    <row r="5" spans="1:42" ht="16.5" thickTop="1" x14ac:dyDescent="0.25">
      <c r="A5" s="9" t="s">
        <v>168</v>
      </c>
      <c r="B5" s="13" t="s">
        <v>169</v>
      </c>
      <c r="C5" s="25" t="s">
        <v>26</v>
      </c>
      <c r="D5" s="22" t="s">
        <v>382</v>
      </c>
      <c r="E5" s="87" t="s">
        <v>384</v>
      </c>
      <c r="F5" s="10">
        <v>288000</v>
      </c>
      <c r="G5" s="19">
        <v>6.6115702479338845</v>
      </c>
      <c r="H5" s="19">
        <v>0.45374999999999999</v>
      </c>
      <c r="I5" s="19">
        <v>0.75624999999999998</v>
      </c>
      <c r="J5" s="19">
        <v>1.5125</v>
      </c>
      <c r="K5" s="97" t="s">
        <v>374</v>
      </c>
      <c r="L5" s="87" t="s">
        <v>27</v>
      </c>
      <c r="M5" s="25" t="s">
        <v>26</v>
      </c>
      <c r="N5" s="25" t="s">
        <v>26</v>
      </c>
      <c r="O5" s="25" t="s">
        <v>26</v>
      </c>
      <c r="P5" s="26"/>
      <c r="Q5" s="26"/>
      <c r="R5" s="25" t="s">
        <v>26</v>
      </c>
      <c r="S5" s="25" t="s">
        <v>26</v>
      </c>
      <c r="T5" s="26"/>
      <c r="U5" s="87" t="s">
        <v>28</v>
      </c>
      <c r="V5" s="87" t="s">
        <v>29</v>
      </c>
      <c r="W5" s="87" t="s">
        <v>30</v>
      </c>
      <c r="X5" s="87" t="s">
        <v>31</v>
      </c>
      <c r="Y5" s="87" t="s">
        <v>32</v>
      </c>
      <c r="Z5" s="87" t="s">
        <v>33</v>
      </c>
      <c r="AA5" s="7" t="s">
        <v>122</v>
      </c>
      <c r="AB5" s="7" t="s">
        <v>65</v>
      </c>
      <c r="AC5" s="27">
        <v>6</v>
      </c>
      <c r="AD5" s="6" t="s">
        <v>397</v>
      </c>
      <c r="AE5" s="7" t="s">
        <v>44</v>
      </c>
      <c r="AF5" s="7" t="s">
        <v>44</v>
      </c>
      <c r="AG5" s="7" t="s">
        <v>44</v>
      </c>
      <c r="AH5" s="27">
        <v>6</v>
      </c>
      <c r="AI5" s="87" t="s">
        <v>170</v>
      </c>
      <c r="AJ5" s="87" t="s">
        <v>170</v>
      </c>
      <c r="AK5" s="87" t="s">
        <v>170</v>
      </c>
      <c r="AL5" s="15" t="s">
        <v>170</v>
      </c>
      <c r="AM5" s="106">
        <v>100</v>
      </c>
      <c r="AP5" s="228"/>
    </row>
    <row r="6" spans="1:42" ht="22.5" x14ac:dyDescent="0.25">
      <c r="A6" s="9" t="s">
        <v>730</v>
      </c>
      <c r="B6" s="4" t="s">
        <v>171</v>
      </c>
      <c r="C6" s="25" t="s">
        <v>26</v>
      </c>
      <c r="D6" s="22" t="s">
        <v>382</v>
      </c>
      <c r="E6" s="87" t="s">
        <v>384</v>
      </c>
      <c r="F6" s="10">
        <v>121800</v>
      </c>
      <c r="G6" s="20">
        <v>2.7961432506887052</v>
      </c>
      <c r="H6" s="20">
        <v>1.0729064039408867</v>
      </c>
      <c r="I6" s="20">
        <v>1.788177339901478</v>
      </c>
      <c r="J6" s="20">
        <v>3.576354679802956</v>
      </c>
      <c r="K6" s="17" t="s">
        <v>374</v>
      </c>
      <c r="L6" s="87" t="s">
        <v>27</v>
      </c>
      <c r="M6" s="25" t="s">
        <v>26</v>
      </c>
      <c r="N6" s="25" t="s">
        <v>26</v>
      </c>
      <c r="O6" s="25" t="s">
        <v>26</v>
      </c>
      <c r="P6" s="25" t="s">
        <v>26</v>
      </c>
      <c r="Q6" s="25" t="s">
        <v>26</v>
      </c>
      <c r="R6" s="25" t="s">
        <v>26</v>
      </c>
      <c r="S6" s="25" t="s">
        <v>26</v>
      </c>
      <c r="T6" s="26"/>
      <c r="U6" s="87" t="s">
        <v>28</v>
      </c>
      <c r="V6" s="87" t="s">
        <v>29</v>
      </c>
      <c r="W6" s="87" t="s">
        <v>30</v>
      </c>
      <c r="X6" s="87" t="s">
        <v>31</v>
      </c>
      <c r="Y6" s="87" t="s">
        <v>32</v>
      </c>
      <c r="Z6" s="87" t="s">
        <v>33</v>
      </c>
      <c r="AA6" s="7" t="s">
        <v>122</v>
      </c>
      <c r="AB6" s="7" t="s">
        <v>78</v>
      </c>
      <c r="AC6" s="27">
        <v>2</v>
      </c>
      <c r="AD6" s="6" t="s">
        <v>397</v>
      </c>
      <c r="AE6" s="7" t="s">
        <v>36</v>
      </c>
      <c r="AF6" s="7" t="s">
        <v>35</v>
      </c>
      <c r="AG6" s="7" t="s">
        <v>35</v>
      </c>
      <c r="AH6" s="27">
        <v>5</v>
      </c>
      <c r="AI6" s="87" t="s">
        <v>170</v>
      </c>
      <c r="AJ6" s="87" t="s">
        <v>170</v>
      </c>
      <c r="AK6" s="87" t="s">
        <v>170</v>
      </c>
      <c r="AL6" s="87" t="s">
        <v>89</v>
      </c>
      <c r="AM6" s="106">
        <v>210</v>
      </c>
      <c r="AP6" s="228"/>
    </row>
    <row r="7" spans="1:42" ht="15.75" x14ac:dyDescent="0.25">
      <c r="A7" s="9" t="s">
        <v>172</v>
      </c>
      <c r="B7" s="16" t="s">
        <v>173</v>
      </c>
      <c r="C7" s="25" t="s">
        <v>26</v>
      </c>
      <c r="D7" s="22" t="s">
        <v>382</v>
      </c>
      <c r="E7" s="87" t="s">
        <v>384</v>
      </c>
      <c r="F7" s="10">
        <v>500</v>
      </c>
      <c r="G7" s="21">
        <v>1.1478420569329659E-2</v>
      </c>
      <c r="H7" s="21">
        <v>261.36</v>
      </c>
      <c r="I7" s="21">
        <v>435.6</v>
      </c>
      <c r="J7" s="21">
        <v>871.2</v>
      </c>
      <c r="K7" s="17" t="s">
        <v>374</v>
      </c>
      <c r="L7" s="87" t="s">
        <v>27</v>
      </c>
      <c r="M7" s="25" t="s">
        <v>26</v>
      </c>
      <c r="N7" s="25" t="s">
        <v>26</v>
      </c>
      <c r="O7" s="25" t="s">
        <v>26</v>
      </c>
      <c r="P7" s="25" t="s">
        <v>26</v>
      </c>
      <c r="Q7" s="25" t="s">
        <v>26</v>
      </c>
      <c r="R7" s="26"/>
      <c r="S7" s="26"/>
      <c r="T7" s="26"/>
      <c r="U7" s="87" t="s">
        <v>28</v>
      </c>
      <c r="V7" s="87" t="s">
        <v>29</v>
      </c>
      <c r="W7" s="87" t="s">
        <v>30</v>
      </c>
      <c r="X7" s="87" t="s">
        <v>31</v>
      </c>
      <c r="Y7" s="87" t="s">
        <v>32</v>
      </c>
      <c r="Z7" s="87" t="s">
        <v>33</v>
      </c>
      <c r="AA7" s="7" t="s">
        <v>122</v>
      </c>
      <c r="AB7" s="7" t="s">
        <v>167</v>
      </c>
      <c r="AC7" s="27">
        <v>2</v>
      </c>
      <c r="AD7" s="6" t="s">
        <v>397</v>
      </c>
      <c r="AE7" s="7" t="s">
        <v>36</v>
      </c>
      <c r="AF7" s="7" t="s">
        <v>40</v>
      </c>
      <c r="AG7" s="7" t="s">
        <v>35</v>
      </c>
      <c r="AH7" s="27">
        <v>5</v>
      </c>
      <c r="AI7" s="87" t="s">
        <v>170</v>
      </c>
      <c r="AJ7" s="87" t="s">
        <v>170</v>
      </c>
      <c r="AK7" s="87" t="s">
        <v>170</v>
      </c>
      <c r="AL7" s="87" t="s">
        <v>44</v>
      </c>
      <c r="AM7" s="88">
        <v>8</v>
      </c>
      <c r="AP7" s="228"/>
    </row>
    <row r="8" spans="1:42" ht="15.75" x14ac:dyDescent="0.25">
      <c r="A8" s="9" t="s">
        <v>174</v>
      </c>
      <c r="B8" s="16" t="s">
        <v>175</v>
      </c>
      <c r="C8" s="25" t="s">
        <v>26</v>
      </c>
      <c r="D8" s="22" t="s">
        <v>382</v>
      </c>
      <c r="E8" s="87" t="s">
        <v>384</v>
      </c>
      <c r="F8" s="10">
        <v>75666</v>
      </c>
      <c r="G8" s="21">
        <v>1.7370523415977961</v>
      </c>
      <c r="H8" s="21">
        <v>1.72706367456982</v>
      </c>
      <c r="I8" s="21">
        <v>2.8784394576163668</v>
      </c>
      <c r="J8" s="21">
        <v>5.7568789152327335</v>
      </c>
      <c r="K8" s="17" t="s">
        <v>374</v>
      </c>
      <c r="L8" s="87" t="s">
        <v>27</v>
      </c>
      <c r="M8" s="25" t="s">
        <v>26</v>
      </c>
      <c r="N8" s="25" t="s">
        <v>26</v>
      </c>
      <c r="O8" s="25" t="s">
        <v>26</v>
      </c>
      <c r="P8" s="26"/>
      <c r="Q8" s="26"/>
      <c r="R8" s="25" t="s">
        <v>26</v>
      </c>
      <c r="S8" s="25" t="s">
        <v>26</v>
      </c>
      <c r="T8" s="25" t="s">
        <v>26</v>
      </c>
      <c r="U8" s="87" t="s">
        <v>28</v>
      </c>
      <c r="V8" s="87" t="s">
        <v>29</v>
      </c>
      <c r="W8" s="87" t="s">
        <v>30</v>
      </c>
      <c r="X8" s="87" t="s">
        <v>31</v>
      </c>
      <c r="Y8" s="87" t="s">
        <v>32</v>
      </c>
      <c r="Z8" s="87" t="s">
        <v>33</v>
      </c>
      <c r="AA8" s="7" t="s">
        <v>122</v>
      </c>
      <c r="AB8" s="7" t="s">
        <v>34</v>
      </c>
      <c r="AC8" s="27">
        <v>8</v>
      </c>
      <c r="AD8" s="6" t="s">
        <v>397</v>
      </c>
      <c r="AE8" s="7" t="s">
        <v>40</v>
      </c>
      <c r="AF8" s="7" t="s">
        <v>36</v>
      </c>
      <c r="AG8" s="7" t="s">
        <v>35</v>
      </c>
      <c r="AH8" s="27">
        <v>5</v>
      </c>
      <c r="AI8" s="87" t="s">
        <v>170</v>
      </c>
      <c r="AJ8" s="87" t="s">
        <v>170</v>
      </c>
      <c r="AK8" s="87" t="s">
        <v>170</v>
      </c>
      <c r="AL8" s="87" t="s">
        <v>176</v>
      </c>
      <c r="AM8" s="108" t="s">
        <v>823</v>
      </c>
      <c r="AP8" s="229"/>
    </row>
    <row r="9" spans="1:42" ht="15.75" x14ac:dyDescent="0.25">
      <c r="A9" s="196" t="s">
        <v>816</v>
      </c>
      <c r="B9" s="197" t="s">
        <v>817</v>
      </c>
      <c r="C9" s="25" t="s">
        <v>26</v>
      </c>
      <c r="D9" s="198" t="s">
        <v>382</v>
      </c>
      <c r="E9" s="198" t="s">
        <v>384</v>
      </c>
      <c r="F9" s="199">
        <v>816000</v>
      </c>
      <c r="M9" s="25" t="s">
        <v>26</v>
      </c>
      <c r="N9" s="25" t="s">
        <v>26</v>
      </c>
      <c r="S9" s="25" t="s">
        <v>26</v>
      </c>
      <c r="T9" s="25" t="s">
        <v>26</v>
      </c>
      <c r="AA9" s="198" t="s">
        <v>88</v>
      </c>
      <c r="AB9" s="198" t="s">
        <v>190</v>
      </c>
      <c r="AC9" s="200">
        <v>3</v>
      </c>
      <c r="AD9" s="198" t="s">
        <v>397</v>
      </c>
      <c r="AM9" s="35">
        <v>200</v>
      </c>
    </row>
    <row r="10" spans="1:42" ht="22.5" x14ac:dyDescent="0.25">
      <c r="A10" s="9" t="s">
        <v>177</v>
      </c>
      <c r="B10" s="16" t="s">
        <v>178</v>
      </c>
      <c r="C10" s="25" t="s">
        <v>26</v>
      </c>
      <c r="D10" s="22" t="s">
        <v>382</v>
      </c>
      <c r="E10" s="87" t="s">
        <v>384</v>
      </c>
      <c r="F10" s="10">
        <v>2063000</v>
      </c>
      <c r="G10" s="21">
        <v>47.359963269054177</v>
      </c>
      <c r="H10" s="21">
        <v>6.3344643722733879E-2</v>
      </c>
      <c r="I10" s="21">
        <v>0.10557440620455648</v>
      </c>
      <c r="J10" s="21">
        <v>0.21114881240911296</v>
      </c>
      <c r="K10" s="17" t="s">
        <v>374</v>
      </c>
      <c r="L10" s="87" t="s">
        <v>27</v>
      </c>
      <c r="M10" s="25" t="s">
        <v>26</v>
      </c>
      <c r="N10" s="25" t="s">
        <v>26</v>
      </c>
      <c r="O10" s="25" t="s">
        <v>26</v>
      </c>
      <c r="P10" s="26"/>
      <c r="Q10" s="25" t="s">
        <v>26</v>
      </c>
      <c r="R10" s="25" t="s">
        <v>26</v>
      </c>
      <c r="S10" s="26"/>
      <c r="T10" s="26"/>
      <c r="U10" s="87" t="s">
        <v>28</v>
      </c>
      <c r="V10" s="87" t="s">
        <v>29</v>
      </c>
      <c r="W10" s="87" t="s">
        <v>30</v>
      </c>
      <c r="X10" s="87" t="s">
        <v>31</v>
      </c>
      <c r="Y10" s="87" t="s">
        <v>32</v>
      </c>
      <c r="Z10" s="87" t="s">
        <v>33</v>
      </c>
      <c r="AA10" s="7" t="s">
        <v>85</v>
      </c>
      <c r="AB10" s="7" t="s">
        <v>65</v>
      </c>
      <c r="AC10" s="27">
        <v>8</v>
      </c>
      <c r="AD10" s="6" t="s">
        <v>397</v>
      </c>
      <c r="AE10" s="7" t="s">
        <v>35</v>
      </c>
      <c r="AF10" s="7" t="s">
        <v>44</v>
      </c>
      <c r="AG10" s="7" t="s">
        <v>35</v>
      </c>
      <c r="AH10" s="27">
        <v>5.3</v>
      </c>
      <c r="AI10" s="87" t="s">
        <v>170</v>
      </c>
      <c r="AJ10" s="87" t="s">
        <v>170</v>
      </c>
      <c r="AK10" s="87" t="s">
        <v>170</v>
      </c>
      <c r="AL10" s="87" t="s">
        <v>89</v>
      </c>
      <c r="AM10" s="106">
        <v>96</v>
      </c>
      <c r="AP10" s="226"/>
    </row>
    <row r="11" spans="1:42" ht="15.75" x14ac:dyDescent="0.25">
      <c r="A11" s="9" t="s">
        <v>179</v>
      </c>
      <c r="B11" s="16" t="s">
        <v>180</v>
      </c>
      <c r="C11" s="25" t="s">
        <v>26</v>
      </c>
      <c r="D11" s="22" t="s">
        <v>382</v>
      </c>
      <c r="E11" s="87" t="s">
        <v>384</v>
      </c>
      <c r="F11" s="10">
        <v>2000000</v>
      </c>
      <c r="G11" s="21">
        <v>45.913682277318642</v>
      </c>
      <c r="H11" s="21">
        <v>6.5339999999999995E-2</v>
      </c>
      <c r="I11" s="21">
        <v>0.1089</v>
      </c>
      <c r="J11" s="21">
        <v>0.21779999999999999</v>
      </c>
      <c r="K11" s="17" t="s">
        <v>374</v>
      </c>
      <c r="L11" s="87" t="s">
        <v>27</v>
      </c>
      <c r="M11" s="25" t="s">
        <v>26</v>
      </c>
      <c r="N11" s="25" t="s">
        <v>26</v>
      </c>
      <c r="O11" s="25" t="s">
        <v>26</v>
      </c>
      <c r="P11" s="26"/>
      <c r="Q11" s="26"/>
      <c r="R11" s="25" t="s">
        <v>26</v>
      </c>
      <c r="S11" s="25" t="s">
        <v>26</v>
      </c>
      <c r="T11" s="26"/>
      <c r="U11" s="87" t="s">
        <v>28</v>
      </c>
      <c r="V11" s="87" t="s">
        <v>29</v>
      </c>
      <c r="W11" s="87" t="s">
        <v>30</v>
      </c>
      <c r="X11" s="87" t="s">
        <v>31</v>
      </c>
      <c r="Y11" s="87" t="s">
        <v>32</v>
      </c>
      <c r="Z11" s="87" t="s">
        <v>33</v>
      </c>
      <c r="AA11" s="7" t="s">
        <v>88</v>
      </c>
      <c r="AB11" s="7" t="s">
        <v>62</v>
      </c>
      <c r="AC11" s="27">
        <v>5</v>
      </c>
      <c r="AD11" s="6" t="s">
        <v>396</v>
      </c>
      <c r="AE11" s="7" t="s">
        <v>40</v>
      </c>
      <c r="AF11" s="7" t="s">
        <v>35</v>
      </c>
      <c r="AG11" s="7" t="s">
        <v>35</v>
      </c>
      <c r="AH11" s="27">
        <v>5.7</v>
      </c>
      <c r="AI11" s="87" t="s">
        <v>170</v>
      </c>
      <c r="AJ11" s="87" t="s">
        <v>170</v>
      </c>
      <c r="AK11" s="87" t="s">
        <v>170</v>
      </c>
      <c r="AL11" s="87" t="s">
        <v>36</v>
      </c>
      <c r="AM11" s="106">
        <v>280</v>
      </c>
      <c r="AP11" s="230"/>
    </row>
    <row r="12" spans="1:42" ht="22.5" x14ac:dyDescent="0.25">
      <c r="A12" s="9" t="s">
        <v>181</v>
      </c>
      <c r="B12" s="16" t="s">
        <v>182</v>
      </c>
      <c r="C12" s="25" t="s">
        <v>26</v>
      </c>
      <c r="D12" s="22" t="s">
        <v>382</v>
      </c>
      <c r="E12" s="87" t="s">
        <v>384</v>
      </c>
      <c r="F12" s="10">
        <v>700000</v>
      </c>
      <c r="G12" s="21">
        <v>16.069788797061523</v>
      </c>
      <c r="H12" s="21">
        <v>0.18668571428571429</v>
      </c>
      <c r="I12" s="21">
        <v>0.31114285714285717</v>
      </c>
      <c r="J12" s="21">
        <v>0.62228571428571433</v>
      </c>
      <c r="K12" s="17" t="s">
        <v>374</v>
      </c>
      <c r="L12" s="87" t="s">
        <v>27</v>
      </c>
      <c r="M12" s="25" t="s">
        <v>26</v>
      </c>
      <c r="N12" s="25" t="s">
        <v>26</v>
      </c>
      <c r="O12" s="25" t="s">
        <v>26</v>
      </c>
      <c r="P12" s="26"/>
      <c r="Q12" s="25" t="s">
        <v>26</v>
      </c>
      <c r="R12" s="25" t="s">
        <v>26</v>
      </c>
      <c r="S12" s="25" t="s">
        <v>26</v>
      </c>
      <c r="T12" s="26"/>
      <c r="U12" s="87" t="s">
        <v>28</v>
      </c>
      <c r="V12" s="87" t="s">
        <v>29</v>
      </c>
      <c r="W12" s="87" t="s">
        <v>30</v>
      </c>
      <c r="X12" s="87" t="s">
        <v>31</v>
      </c>
      <c r="Y12" s="87" t="s">
        <v>32</v>
      </c>
      <c r="Z12" s="87" t="s">
        <v>33</v>
      </c>
      <c r="AA12" s="7" t="s">
        <v>88</v>
      </c>
      <c r="AB12" s="7" t="s">
        <v>34</v>
      </c>
      <c r="AC12" s="27">
        <v>3</v>
      </c>
      <c r="AD12" s="6" t="s">
        <v>399</v>
      </c>
      <c r="AE12" s="7" t="s">
        <v>35</v>
      </c>
      <c r="AF12" s="7" t="s">
        <v>35</v>
      </c>
      <c r="AG12" s="7" t="s">
        <v>44</v>
      </c>
      <c r="AH12" s="27">
        <v>5.4</v>
      </c>
      <c r="AI12" s="87" t="s">
        <v>170</v>
      </c>
      <c r="AJ12" s="87" t="s">
        <v>170</v>
      </c>
      <c r="AK12" s="87" t="s">
        <v>170</v>
      </c>
      <c r="AL12" s="87" t="s">
        <v>36</v>
      </c>
      <c r="AM12" s="106">
        <v>200</v>
      </c>
      <c r="AP12" s="226"/>
    </row>
    <row r="13" spans="1:42" ht="15.75" x14ac:dyDescent="0.25">
      <c r="A13" s="9" t="s">
        <v>183</v>
      </c>
      <c r="B13" s="16" t="s">
        <v>184</v>
      </c>
      <c r="C13" s="25" t="s">
        <v>26</v>
      </c>
      <c r="D13" s="22" t="s">
        <v>382</v>
      </c>
      <c r="E13" s="87" t="s">
        <v>384</v>
      </c>
      <c r="F13" s="10">
        <v>1029655</v>
      </c>
      <c r="G13" s="21">
        <v>23.637626262626263</v>
      </c>
      <c r="H13" s="21">
        <v>0.12691629720634581</v>
      </c>
      <c r="I13" s="21">
        <v>0.21152716201057636</v>
      </c>
      <c r="J13" s="21">
        <v>0.42305432402115273</v>
      </c>
      <c r="K13" s="17" t="s">
        <v>374</v>
      </c>
      <c r="L13" s="87" t="s">
        <v>27</v>
      </c>
      <c r="M13" s="25" t="s">
        <v>26</v>
      </c>
      <c r="N13" s="92"/>
      <c r="O13" s="92"/>
      <c r="P13" s="26"/>
      <c r="Q13" s="25" t="s">
        <v>26</v>
      </c>
      <c r="R13" s="25" t="s">
        <v>26</v>
      </c>
      <c r="S13" s="25" t="s">
        <v>26</v>
      </c>
      <c r="T13" s="26"/>
      <c r="U13" s="87" t="s">
        <v>28</v>
      </c>
      <c r="V13" s="87" t="s">
        <v>29</v>
      </c>
      <c r="W13" s="307" t="s">
        <v>388</v>
      </c>
      <c r="X13" s="308"/>
      <c r="Y13" s="307" t="s">
        <v>388</v>
      </c>
      <c r="Z13" s="308"/>
      <c r="AA13" s="7" t="s">
        <v>88</v>
      </c>
      <c r="AB13" s="7" t="s">
        <v>185</v>
      </c>
      <c r="AC13" s="27">
        <v>6</v>
      </c>
      <c r="AD13" s="6" t="s">
        <v>396</v>
      </c>
      <c r="AE13" s="7" t="s">
        <v>35</v>
      </c>
      <c r="AF13" s="7" t="s">
        <v>44</v>
      </c>
      <c r="AG13" s="7" t="s">
        <v>44</v>
      </c>
      <c r="AH13" s="27">
        <v>5.5</v>
      </c>
      <c r="AI13" s="87" t="s">
        <v>52</v>
      </c>
      <c r="AJ13" s="7">
        <v>4</v>
      </c>
      <c r="AK13" s="87" t="s">
        <v>170</v>
      </c>
      <c r="AL13" s="87" t="s">
        <v>36</v>
      </c>
      <c r="AM13" s="106">
        <v>280</v>
      </c>
      <c r="AP13" s="228"/>
    </row>
    <row r="14" spans="1:42" ht="15.75" x14ac:dyDescent="0.25">
      <c r="A14" s="9" t="s">
        <v>186</v>
      </c>
      <c r="B14" s="16" t="s">
        <v>187</v>
      </c>
      <c r="C14" s="26"/>
      <c r="D14" s="22" t="s">
        <v>382</v>
      </c>
      <c r="E14" s="87" t="s">
        <v>384</v>
      </c>
      <c r="F14" s="10">
        <v>700000</v>
      </c>
      <c r="G14" s="21">
        <v>16.069788797061523</v>
      </c>
      <c r="H14" s="21">
        <v>0.18668571428571429</v>
      </c>
      <c r="I14" s="21">
        <v>0.31114285714285717</v>
      </c>
      <c r="J14" s="21">
        <v>0.62228571428571433</v>
      </c>
      <c r="K14" s="17" t="s">
        <v>374</v>
      </c>
      <c r="L14" s="87" t="s">
        <v>27</v>
      </c>
      <c r="M14" s="25" t="s">
        <v>26</v>
      </c>
      <c r="N14" s="92"/>
      <c r="O14" s="25" t="s">
        <v>26</v>
      </c>
      <c r="P14" s="26"/>
      <c r="Q14" s="25" t="s">
        <v>26</v>
      </c>
      <c r="R14" s="25" t="s">
        <v>26</v>
      </c>
      <c r="S14" s="25" t="s">
        <v>26</v>
      </c>
      <c r="T14" s="26"/>
      <c r="U14" s="87" t="s">
        <v>28</v>
      </c>
      <c r="V14" s="87" t="s">
        <v>29</v>
      </c>
      <c r="W14" s="92" t="s">
        <v>388</v>
      </c>
      <c r="X14" s="93"/>
      <c r="Y14" s="87" t="s">
        <v>32</v>
      </c>
      <c r="Z14" s="87" t="s">
        <v>33</v>
      </c>
      <c r="AA14" s="7" t="s">
        <v>88</v>
      </c>
      <c r="AB14" s="7" t="s">
        <v>62</v>
      </c>
      <c r="AC14" s="27">
        <v>6</v>
      </c>
      <c r="AD14" s="6" t="s">
        <v>396</v>
      </c>
      <c r="AE14" s="7" t="s">
        <v>35</v>
      </c>
      <c r="AF14" s="7" t="s">
        <v>44</v>
      </c>
      <c r="AG14" s="7" t="s">
        <v>44</v>
      </c>
      <c r="AH14" s="27">
        <v>5.5</v>
      </c>
      <c r="AI14" s="87" t="s">
        <v>170</v>
      </c>
      <c r="AJ14" s="87" t="s">
        <v>170</v>
      </c>
      <c r="AK14" s="87" t="s">
        <v>170</v>
      </c>
      <c r="AL14" s="87" t="s">
        <v>36</v>
      </c>
      <c r="AM14" s="106">
        <v>248</v>
      </c>
      <c r="AP14" s="226"/>
    </row>
    <row r="15" spans="1:42" ht="22.5" x14ac:dyDescent="0.25">
      <c r="A15" s="9" t="s">
        <v>188</v>
      </c>
      <c r="B15" s="16" t="s">
        <v>189</v>
      </c>
      <c r="C15" s="25" t="s">
        <v>26</v>
      </c>
      <c r="D15" s="22" t="s">
        <v>382</v>
      </c>
      <c r="E15" s="87" t="s">
        <v>384</v>
      </c>
      <c r="F15" s="10">
        <v>700000</v>
      </c>
      <c r="G15" s="21">
        <v>16.069788797061523</v>
      </c>
      <c r="H15" s="21">
        <v>0.18668571428571429</v>
      </c>
      <c r="I15" s="21">
        <v>0.31114285714285717</v>
      </c>
      <c r="J15" s="21">
        <v>0.62228571428571433</v>
      </c>
      <c r="K15" s="17" t="s">
        <v>374</v>
      </c>
      <c r="L15" s="87" t="s">
        <v>27</v>
      </c>
      <c r="M15" s="25" t="s">
        <v>26</v>
      </c>
      <c r="N15" s="25" t="s">
        <v>26</v>
      </c>
      <c r="O15" s="25" t="s">
        <v>26</v>
      </c>
      <c r="P15" s="25" t="s">
        <v>26</v>
      </c>
      <c r="Q15" s="25" t="s">
        <v>26</v>
      </c>
      <c r="R15" s="25" t="s">
        <v>26</v>
      </c>
      <c r="S15" s="25" t="s">
        <v>26</v>
      </c>
      <c r="T15" s="26"/>
      <c r="U15" s="87" t="s">
        <v>28</v>
      </c>
      <c r="V15" s="87" t="s">
        <v>29</v>
      </c>
      <c r="W15" s="87" t="s">
        <v>30</v>
      </c>
      <c r="X15" s="87" t="s">
        <v>31</v>
      </c>
      <c r="Y15" s="87" t="s">
        <v>32</v>
      </c>
      <c r="Z15" s="87" t="s">
        <v>33</v>
      </c>
      <c r="AA15" s="7" t="s">
        <v>118</v>
      </c>
      <c r="AB15" s="7" t="s">
        <v>190</v>
      </c>
      <c r="AC15" s="27">
        <v>8</v>
      </c>
      <c r="AD15" s="6" t="s">
        <v>396</v>
      </c>
      <c r="AE15" s="7" t="s">
        <v>36</v>
      </c>
      <c r="AF15" s="7" t="s">
        <v>44</v>
      </c>
      <c r="AG15" s="7" t="s">
        <v>35</v>
      </c>
      <c r="AH15" s="27">
        <v>4.5</v>
      </c>
      <c r="AI15" s="87" t="s">
        <v>170</v>
      </c>
      <c r="AJ15" s="87" t="s">
        <v>170</v>
      </c>
      <c r="AK15" s="87" t="s">
        <v>170</v>
      </c>
      <c r="AL15" s="87" t="s">
        <v>36</v>
      </c>
      <c r="AM15" s="106">
        <v>300</v>
      </c>
      <c r="AP15" s="226"/>
    </row>
    <row r="16" spans="1:42" ht="15.75" x14ac:dyDescent="0.25">
      <c r="A16" s="9" t="s">
        <v>191</v>
      </c>
      <c r="B16" s="16" t="s">
        <v>192</v>
      </c>
      <c r="C16" s="25" t="s">
        <v>26</v>
      </c>
      <c r="D16" s="22" t="s">
        <v>382</v>
      </c>
      <c r="E16" s="87" t="s">
        <v>384</v>
      </c>
      <c r="F16" s="10">
        <v>1014000</v>
      </c>
      <c r="G16" s="21">
        <v>23.278236914600551</v>
      </c>
      <c r="H16" s="21">
        <v>0.1288757396449704</v>
      </c>
      <c r="I16" s="21">
        <v>0.21479289940828403</v>
      </c>
      <c r="J16" s="21">
        <v>0.42958579881656805</v>
      </c>
      <c r="K16" s="17" t="s">
        <v>374</v>
      </c>
      <c r="L16" s="87" t="s">
        <v>27</v>
      </c>
      <c r="M16" s="25" t="s">
        <v>26</v>
      </c>
      <c r="N16" s="92"/>
      <c r="O16" s="92"/>
      <c r="P16" s="26"/>
      <c r="Q16" s="26"/>
      <c r="R16" s="25" t="s">
        <v>26</v>
      </c>
      <c r="S16" s="25" t="s">
        <v>26</v>
      </c>
      <c r="T16" s="26"/>
      <c r="U16" s="87" t="s">
        <v>28</v>
      </c>
      <c r="V16" s="87" t="s">
        <v>29</v>
      </c>
      <c r="W16" s="307" t="s">
        <v>388</v>
      </c>
      <c r="X16" s="308"/>
      <c r="Y16" s="307" t="s">
        <v>388</v>
      </c>
      <c r="Z16" s="308"/>
      <c r="AA16" s="7" t="s">
        <v>88</v>
      </c>
      <c r="AB16" s="7" t="s">
        <v>65</v>
      </c>
      <c r="AC16" s="27">
        <v>4</v>
      </c>
      <c r="AD16" s="6" t="s">
        <v>396</v>
      </c>
      <c r="AE16" s="7" t="s">
        <v>40</v>
      </c>
      <c r="AF16" s="7" t="s">
        <v>35</v>
      </c>
      <c r="AG16" s="7" t="s">
        <v>44</v>
      </c>
      <c r="AH16" s="27">
        <v>5.8</v>
      </c>
      <c r="AI16" s="87" t="s">
        <v>170</v>
      </c>
      <c r="AJ16" s="87" t="s">
        <v>170</v>
      </c>
      <c r="AK16" s="87" t="s">
        <v>170</v>
      </c>
      <c r="AL16" s="87" t="s">
        <v>36</v>
      </c>
      <c r="AM16" s="106">
        <v>220</v>
      </c>
      <c r="AP16" s="226"/>
    </row>
    <row r="17" spans="1:42" ht="15.75" x14ac:dyDescent="0.25">
      <c r="A17" s="9" t="s">
        <v>193</v>
      </c>
      <c r="B17" s="16" t="s">
        <v>194</v>
      </c>
      <c r="C17" s="25" t="s">
        <v>26</v>
      </c>
      <c r="D17" s="22" t="s">
        <v>382</v>
      </c>
      <c r="E17" s="87" t="s">
        <v>384</v>
      </c>
      <c r="F17" s="10">
        <v>700000</v>
      </c>
      <c r="G17" s="21">
        <v>16.069788797061523</v>
      </c>
      <c r="H17" s="21">
        <v>0.18668571428571429</v>
      </c>
      <c r="I17" s="21">
        <v>0.31114285714285717</v>
      </c>
      <c r="J17" s="21">
        <v>0.62228571428571433</v>
      </c>
      <c r="K17" s="17" t="s">
        <v>374</v>
      </c>
      <c r="L17" s="87" t="s">
        <v>27</v>
      </c>
      <c r="M17" s="25" t="s">
        <v>26</v>
      </c>
      <c r="N17" s="25" t="s">
        <v>26</v>
      </c>
      <c r="O17" s="25" t="s">
        <v>26</v>
      </c>
      <c r="P17" s="26"/>
      <c r="Q17" s="25" t="s">
        <v>26</v>
      </c>
      <c r="R17" s="25" t="s">
        <v>26</v>
      </c>
      <c r="S17" s="25" t="s">
        <v>26</v>
      </c>
      <c r="T17" s="26"/>
      <c r="U17" s="87" t="s">
        <v>28</v>
      </c>
      <c r="V17" s="87" t="s">
        <v>29</v>
      </c>
      <c r="W17" s="87" t="s">
        <v>30</v>
      </c>
      <c r="X17" s="87" t="s">
        <v>31</v>
      </c>
      <c r="Y17" s="87" t="s">
        <v>32</v>
      </c>
      <c r="Z17" s="87" t="s">
        <v>33</v>
      </c>
      <c r="AA17" s="7" t="s">
        <v>118</v>
      </c>
      <c r="AB17" s="7" t="s">
        <v>62</v>
      </c>
      <c r="AC17" s="27">
        <v>4</v>
      </c>
      <c r="AD17" s="6" t="s">
        <v>396</v>
      </c>
      <c r="AE17" s="7" t="s">
        <v>35</v>
      </c>
      <c r="AF17" s="7" t="s">
        <v>35</v>
      </c>
      <c r="AG17" s="7" t="s">
        <v>44</v>
      </c>
      <c r="AH17" s="27">
        <v>5.5</v>
      </c>
      <c r="AI17" s="87" t="s">
        <v>170</v>
      </c>
      <c r="AJ17" s="87" t="s">
        <v>170</v>
      </c>
      <c r="AK17" s="87" t="s">
        <v>170</v>
      </c>
      <c r="AL17" s="87" t="s">
        <v>36</v>
      </c>
      <c r="AM17" s="106">
        <v>220</v>
      </c>
      <c r="AP17" s="228"/>
    </row>
    <row r="18" spans="1:42" ht="15.75" x14ac:dyDescent="0.25">
      <c r="A18" s="9" t="s">
        <v>195</v>
      </c>
      <c r="B18" s="16" t="s">
        <v>196</v>
      </c>
      <c r="C18" s="25" t="s">
        <v>26</v>
      </c>
      <c r="D18" s="22" t="s">
        <v>382</v>
      </c>
      <c r="E18" s="87" t="s">
        <v>384</v>
      </c>
      <c r="F18" s="10">
        <v>400000</v>
      </c>
      <c r="G18" s="21">
        <v>9.1827364554637274</v>
      </c>
      <c r="H18" s="21">
        <v>0.32670000000000005</v>
      </c>
      <c r="I18" s="21">
        <v>0.5445000000000001</v>
      </c>
      <c r="J18" s="21">
        <v>1.0890000000000002</v>
      </c>
      <c r="K18" s="17" t="s">
        <v>374</v>
      </c>
      <c r="L18" s="87" t="s">
        <v>27</v>
      </c>
      <c r="M18" s="25" t="s">
        <v>26</v>
      </c>
      <c r="N18" s="25" t="s">
        <v>26</v>
      </c>
      <c r="O18" s="25" t="s">
        <v>26</v>
      </c>
      <c r="P18" s="26"/>
      <c r="Q18" s="26"/>
      <c r="R18" s="25" t="s">
        <v>26</v>
      </c>
      <c r="S18" s="25" t="s">
        <v>26</v>
      </c>
      <c r="T18" s="26"/>
      <c r="U18" s="87" t="s">
        <v>28</v>
      </c>
      <c r="V18" s="87" t="s">
        <v>29</v>
      </c>
      <c r="W18" s="87" t="s">
        <v>30</v>
      </c>
      <c r="X18" s="87" t="s">
        <v>31</v>
      </c>
      <c r="Y18" s="87" t="s">
        <v>32</v>
      </c>
      <c r="Z18" s="87" t="s">
        <v>33</v>
      </c>
      <c r="AA18" s="7" t="s">
        <v>85</v>
      </c>
      <c r="AB18" s="7" t="s">
        <v>78</v>
      </c>
      <c r="AC18" s="27">
        <v>3</v>
      </c>
      <c r="AD18" s="6" t="s">
        <v>397</v>
      </c>
      <c r="AE18" s="7" t="s">
        <v>44</v>
      </c>
      <c r="AF18" s="7" t="s">
        <v>44</v>
      </c>
      <c r="AG18" s="7" t="s">
        <v>35</v>
      </c>
      <c r="AH18" s="27">
        <v>5</v>
      </c>
      <c r="AI18" s="87" t="s">
        <v>170</v>
      </c>
      <c r="AJ18" s="87" t="s">
        <v>170</v>
      </c>
      <c r="AK18" s="87" t="s">
        <v>170</v>
      </c>
      <c r="AL18" s="87" t="s">
        <v>44</v>
      </c>
      <c r="AM18" s="88" t="s">
        <v>823</v>
      </c>
      <c r="AP18" s="230"/>
    </row>
    <row r="19" spans="1:42" ht="15.75" x14ac:dyDescent="0.25">
      <c r="A19" s="9" t="s">
        <v>197</v>
      </c>
      <c r="B19" s="16" t="s">
        <v>198</v>
      </c>
      <c r="C19" s="25" t="s">
        <v>26</v>
      </c>
      <c r="D19" s="22" t="s">
        <v>382</v>
      </c>
      <c r="E19" s="87" t="s">
        <v>384</v>
      </c>
      <c r="F19" s="10">
        <v>400000</v>
      </c>
      <c r="G19" s="21">
        <v>9.1827364554637274</v>
      </c>
      <c r="H19" s="21">
        <v>0.32670000000000005</v>
      </c>
      <c r="I19" s="21">
        <v>0.5445000000000001</v>
      </c>
      <c r="J19" s="21">
        <v>1.0890000000000002</v>
      </c>
      <c r="K19" s="17" t="s">
        <v>374</v>
      </c>
      <c r="L19" s="87" t="s">
        <v>27</v>
      </c>
      <c r="M19" s="25" t="s">
        <v>26</v>
      </c>
      <c r="N19" s="25" t="s">
        <v>26</v>
      </c>
      <c r="O19" s="25" t="s">
        <v>26</v>
      </c>
      <c r="P19" s="26"/>
      <c r="Q19" s="26"/>
      <c r="R19" s="25" t="s">
        <v>26</v>
      </c>
      <c r="S19" s="25" t="s">
        <v>26</v>
      </c>
      <c r="T19" s="26"/>
      <c r="U19" s="87" t="s">
        <v>28</v>
      </c>
      <c r="V19" s="87" t="s">
        <v>29</v>
      </c>
      <c r="W19" s="87" t="s">
        <v>30</v>
      </c>
      <c r="X19" s="87" t="s">
        <v>31</v>
      </c>
      <c r="Y19" s="87" t="s">
        <v>32</v>
      </c>
      <c r="Z19" s="87" t="s">
        <v>33</v>
      </c>
      <c r="AA19" s="7" t="s">
        <v>85</v>
      </c>
      <c r="AB19" s="7" t="s">
        <v>167</v>
      </c>
      <c r="AC19" s="27">
        <v>4</v>
      </c>
      <c r="AD19" s="6" t="s">
        <v>399</v>
      </c>
      <c r="AE19" s="7" t="s">
        <v>40</v>
      </c>
      <c r="AF19" s="7" t="s">
        <v>44</v>
      </c>
      <c r="AG19" s="7" t="s">
        <v>35</v>
      </c>
      <c r="AH19" s="27">
        <v>4.5</v>
      </c>
      <c r="AI19" s="87" t="s">
        <v>170</v>
      </c>
      <c r="AJ19" s="87" t="s">
        <v>170</v>
      </c>
      <c r="AK19" s="87" t="s">
        <v>170</v>
      </c>
      <c r="AL19" s="87" t="s">
        <v>44</v>
      </c>
      <c r="AM19" s="88">
        <v>160</v>
      </c>
      <c r="AP19" s="226"/>
    </row>
    <row r="20" spans="1:42" ht="22.5" x14ac:dyDescent="0.25">
      <c r="A20" s="9" t="s">
        <v>199</v>
      </c>
      <c r="B20" s="16" t="s">
        <v>200</v>
      </c>
      <c r="C20" s="25" t="s">
        <v>26</v>
      </c>
      <c r="D20" s="22" t="s">
        <v>382</v>
      </c>
      <c r="E20" s="87" t="s">
        <v>384</v>
      </c>
      <c r="F20" s="10">
        <v>307000</v>
      </c>
      <c r="G20" s="21">
        <v>7.0477502295684111</v>
      </c>
      <c r="H20" s="21">
        <v>0.42566775244299676</v>
      </c>
      <c r="I20" s="21">
        <v>0.70944625407166129</v>
      </c>
      <c r="J20" s="21">
        <v>1.4188925081433226</v>
      </c>
      <c r="K20" s="17" t="s">
        <v>374</v>
      </c>
      <c r="L20" s="87" t="s">
        <v>27</v>
      </c>
      <c r="M20" s="25" t="s">
        <v>26</v>
      </c>
      <c r="N20" s="25" t="s">
        <v>26</v>
      </c>
      <c r="O20" s="25" t="s">
        <v>26</v>
      </c>
      <c r="P20" s="26"/>
      <c r="Q20" s="25" t="s">
        <v>26</v>
      </c>
      <c r="R20" s="25" t="s">
        <v>26</v>
      </c>
      <c r="S20" s="25" t="s">
        <v>26</v>
      </c>
      <c r="T20" s="26"/>
      <c r="U20" s="87" t="s">
        <v>28</v>
      </c>
      <c r="V20" s="87" t="s">
        <v>29</v>
      </c>
      <c r="W20" s="87" t="s">
        <v>30</v>
      </c>
      <c r="X20" s="87" t="s">
        <v>31</v>
      </c>
      <c r="Y20" s="87" t="s">
        <v>32</v>
      </c>
      <c r="Z20" s="87" t="s">
        <v>33</v>
      </c>
      <c r="AA20" s="7" t="s">
        <v>201</v>
      </c>
      <c r="AB20" s="7" t="s">
        <v>78</v>
      </c>
      <c r="AC20" s="27">
        <v>4</v>
      </c>
      <c r="AD20" s="6" t="s">
        <v>399</v>
      </c>
      <c r="AE20" s="7" t="s">
        <v>35</v>
      </c>
      <c r="AF20" s="7" t="s">
        <v>35</v>
      </c>
      <c r="AG20" s="7" t="s">
        <v>35</v>
      </c>
      <c r="AH20" s="27">
        <v>5.5</v>
      </c>
      <c r="AI20" s="87" t="s">
        <v>170</v>
      </c>
      <c r="AJ20" s="87" t="s">
        <v>170</v>
      </c>
      <c r="AK20" s="87" t="s">
        <v>170</v>
      </c>
      <c r="AL20" s="87" t="s">
        <v>36</v>
      </c>
      <c r="AM20" s="88">
        <v>240</v>
      </c>
      <c r="AP20" s="226"/>
    </row>
    <row r="21" spans="1:42" ht="15.75" x14ac:dyDescent="0.25">
      <c r="A21" s="9" t="s">
        <v>202</v>
      </c>
      <c r="B21" s="16" t="s">
        <v>203</v>
      </c>
      <c r="C21" s="25" t="s">
        <v>26</v>
      </c>
      <c r="D21" s="22" t="s">
        <v>382</v>
      </c>
      <c r="E21" s="87" t="s">
        <v>384</v>
      </c>
      <c r="F21" s="10">
        <v>817000</v>
      </c>
      <c r="G21" s="21">
        <v>18.755739210284666</v>
      </c>
      <c r="H21" s="21">
        <v>0.15995104039167685</v>
      </c>
      <c r="I21" s="21">
        <v>0.26658506731946141</v>
      </c>
      <c r="J21" s="21">
        <v>0.53317013463892282</v>
      </c>
      <c r="K21" s="17" t="s">
        <v>374</v>
      </c>
      <c r="L21" s="87" t="s">
        <v>27</v>
      </c>
      <c r="M21" s="25" t="s">
        <v>26</v>
      </c>
      <c r="N21" s="92"/>
      <c r="O21" s="92"/>
      <c r="P21" s="26"/>
      <c r="Q21" s="25" t="s">
        <v>26</v>
      </c>
      <c r="R21" s="25" t="s">
        <v>26</v>
      </c>
      <c r="S21" s="25" t="s">
        <v>26</v>
      </c>
      <c r="T21" s="26"/>
      <c r="U21" s="87" t="s">
        <v>28</v>
      </c>
      <c r="V21" s="87" t="s">
        <v>29</v>
      </c>
      <c r="W21" s="307" t="s">
        <v>388</v>
      </c>
      <c r="X21" s="308"/>
      <c r="Y21" s="307" t="s">
        <v>388</v>
      </c>
      <c r="Z21" s="308"/>
      <c r="AA21" s="7" t="s">
        <v>204</v>
      </c>
      <c r="AB21" s="7" t="s">
        <v>62</v>
      </c>
      <c r="AC21" s="27">
        <v>4</v>
      </c>
      <c r="AD21" s="6" t="s">
        <v>396</v>
      </c>
      <c r="AE21" s="7" t="s">
        <v>35</v>
      </c>
      <c r="AF21" s="7" t="s">
        <v>35</v>
      </c>
      <c r="AG21" s="7" t="s">
        <v>35</v>
      </c>
      <c r="AH21" s="27">
        <v>6</v>
      </c>
      <c r="AI21" s="87" t="s">
        <v>170</v>
      </c>
      <c r="AJ21" s="87" t="s">
        <v>170</v>
      </c>
      <c r="AK21" s="87" t="s">
        <v>170</v>
      </c>
      <c r="AL21" s="87" t="s">
        <v>36</v>
      </c>
      <c r="AM21" s="108" t="s">
        <v>823</v>
      </c>
      <c r="AP21" s="229"/>
    </row>
    <row r="22" spans="1:42" ht="15.75" x14ac:dyDescent="0.25">
      <c r="A22" s="9" t="s">
        <v>401</v>
      </c>
      <c r="B22" s="16" t="s">
        <v>402</v>
      </c>
      <c r="C22" s="25" t="s">
        <v>26</v>
      </c>
      <c r="D22" s="22" t="s">
        <v>382</v>
      </c>
      <c r="E22" s="87" t="s">
        <v>384</v>
      </c>
      <c r="F22" s="10">
        <v>1472000</v>
      </c>
      <c r="G22" s="21">
        <v>33.792470156106518</v>
      </c>
      <c r="H22" s="21">
        <v>8.8777173913043489E-2</v>
      </c>
      <c r="I22" s="21">
        <v>0.14796195652173913</v>
      </c>
      <c r="J22" s="21">
        <v>0.3</v>
      </c>
      <c r="K22" s="17" t="s">
        <v>374</v>
      </c>
      <c r="L22" s="87" t="s">
        <v>27</v>
      </c>
      <c r="M22" s="25" t="s">
        <v>26</v>
      </c>
      <c r="N22" s="25" t="s">
        <v>26</v>
      </c>
      <c r="O22" s="25" t="s">
        <v>26</v>
      </c>
      <c r="P22" s="26"/>
      <c r="Q22" s="25"/>
      <c r="R22" s="25" t="s">
        <v>26</v>
      </c>
      <c r="S22" s="25" t="s">
        <v>26</v>
      </c>
      <c r="T22" s="26"/>
      <c r="U22" s="87" t="s">
        <v>28</v>
      </c>
      <c r="V22" s="87" t="s">
        <v>29</v>
      </c>
      <c r="W22" s="87" t="s">
        <v>30</v>
      </c>
      <c r="X22" s="87" t="s">
        <v>31</v>
      </c>
      <c r="Y22" s="87" t="s">
        <v>32</v>
      </c>
      <c r="Z22" s="87" t="s">
        <v>33</v>
      </c>
      <c r="AA22" s="7" t="s">
        <v>88</v>
      </c>
      <c r="AB22" s="7" t="s">
        <v>62</v>
      </c>
      <c r="AC22" s="27">
        <v>3</v>
      </c>
      <c r="AD22" s="6" t="s">
        <v>396</v>
      </c>
      <c r="AE22" s="7" t="s">
        <v>40</v>
      </c>
      <c r="AF22" s="7" t="s">
        <v>35</v>
      </c>
      <c r="AG22" s="7" t="s">
        <v>35</v>
      </c>
      <c r="AH22" s="27">
        <v>6</v>
      </c>
      <c r="AI22" s="87" t="s">
        <v>170</v>
      </c>
      <c r="AJ22" s="87" t="s">
        <v>170</v>
      </c>
      <c r="AK22" s="87" t="s">
        <v>170</v>
      </c>
      <c r="AL22" s="87" t="s">
        <v>36</v>
      </c>
      <c r="AM22" s="106">
        <v>180</v>
      </c>
      <c r="AP22" s="226"/>
    </row>
    <row r="23" spans="1:42" ht="22.5" x14ac:dyDescent="0.25">
      <c r="A23" s="9" t="s">
        <v>205</v>
      </c>
      <c r="B23" s="16" t="s">
        <v>206</v>
      </c>
      <c r="C23" s="25" t="s">
        <v>26</v>
      </c>
      <c r="D23" s="22" t="s">
        <v>383</v>
      </c>
      <c r="E23" s="87" t="s">
        <v>384</v>
      </c>
      <c r="F23" s="10">
        <v>130000</v>
      </c>
      <c r="G23" s="21">
        <v>2.9843893480257115</v>
      </c>
      <c r="H23" s="21">
        <v>1.0052307692307694</v>
      </c>
      <c r="I23" s="21">
        <v>1.6753846153846155</v>
      </c>
      <c r="J23" s="21">
        <v>3.3507692307692309</v>
      </c>
      <c r="K23" s="17" t="s">
        <v>374</v>
      </c>
      <c r="L23" s="87" t="s">
        <v>27</v>
      </c>
      <c r="M23" s="25" t="s">
        <v>26</v>
      </c>
      <c r="N23" s="25" t="s">
        <v>26</v>
      </c>
      <c r="O23" s="25" t="s">
        <v>26</v>
      </c>
      <c r="P23" s="26"/>
      <c r="Q23" s="25" t="s">
        <v>26</v>
      </c>
      <c r="R23" s="25" t="s">
        <v>26</v>
      </c>
      <c r="S23" s="26"/>
      <c r="T23" s="26"/>
      <c r="U23" s="87" t="s">
        <v>28</v>
      </c>
      <c r="V23" s="87" t="s">
        <v>29</v>
      </c>
      <c r="W23" s="87" t="s">
        <v>30</v>
      </c>
      <c r="X23" s="87" t="s">
        <v>31</v>
      </c>
      <c r="Y23" s="87" t="s">
        <v>32</v>
      </c>
      <c r="Z23" s="87" t="s">
        <v>33</v>
      </c>
      <c r="AA23" s="7" t="s">
        <v>122</v>
      </c>
      <c r="AB23" s="7" t="s">
        <v>34</v>
      </c>
      <c r="AC23" s="27">
        <v>3</v>
      </c>
      <c r="AD23" s="6" t="s">
        <v>397</v>
      </c>
      <c r="AE23" s="7" t="s">
        <v>35</v>
      </c>
      <c r="AF23" s="7" t="s">
        <v>44</v>
      </c>
      <c r="AG23" s="7" t="s">
        <v>35</v>
      </c>
      <c r="AH23" s="27">
        <v>5</v>
      </c>
      <c r="AI23" s="87" t="s">
        <v>170</v>
      </c>
      <c r="AJ23" s="87" t="s">
        <v>170</v>
      </c>
      <c r="AK23" s="87" t="s">
        <v>170</v>
      </c>
      <c r="AL23" s="87" t="s">
        <v>89</v>
      </c>
      <c r="AM23" s="106">
        <v>18</v>
      </c>
      <c r="AP23" s="226"/>
    </row>
    <row r="24" spans="1:42" ht="22.5" x14ac:dyDescent="0.25">
      <c r="A24" s="9" t="s">
        <v>207</v>
      </c>
      <c r="B24" s="16" t="s">
        <v>208</v>
      </c>
      <c r="C24" s="25" t="s">
        <v>26</v>
      </c>
      <c r="D24" s="22" t="s">
        <v>383</v>
      </c>
      <c r="E24" s="87" t="s">
        <v>384</v>
      </c>
      <c r="F24" s="10">
        <v>195300</v>
      </c>
      <c r="G24" s="21">
        <v>4.4834710743801649</v>
      </c>
      <c r="H24" s="21">
        <v>0.66912442396313365</v>
      </c>
      <c r="I24" s="21">
        <v>1.1152073732718895</v>
      </c>
      <c r="J24" s="21">
        <v>2.2304147465437789</v>
      </c>
      <c r="K24" s="17" t="s">
        <v>374</v>
      </c>
      <c r="L24" s="87" t="s">
        <v>27</v>
      </c>
      <c r="M24" s="25" t="s">
        <v>26</v>
      </c>
      <c r="N24" s="25" t="s">
        <v>26</v>
      </c>
      <c r="O24" s="25" t="s">
        <v>26</v>
      </c>
      <c r="P24" s="26"/>
      <c r="Q24" s="25" t="s">
        <v>26</v>
      </c>
      <c r="R24" s="25" t="s">
        <v>26</v>
      </c>
      <c r="S24" s="26"/>
      <c r="T24" s="26"/>
      <c r="U24" s="87" t="s">
        <v>28</v>
      </c>
      <c r="V24" s="87" t="s">
        <v>29</v>
      </c>
      <c r="W24" s="87" t="s">
        <v>30</v>
      </c>
      <c r="X24" s="87" t="s">
        <v>31</v>
      </c>
      <c r="Y24" s="87" t="s">
        <v>32</v>
      </c>
      <c r="Z24" s="87" t="s">
        <v>33</v>
      </c>
      <c r="AA24" s="7" t="s">
        <v>122</v>
      </c>
      <c r="AB24" s="7" t="s">
        <v>34</v>
      </c>
      <c r="AC24" s="27">
        <v>4</v>
      </c>
      <c r="AD24" s="6" t="s">
        <v>397</v>
      </c>
      <c r="AE24" s="7" t="s">
        <v>35</v>
      </c>
      <c r="AF24" s="7" t="s">
        <v>44</v>
      </c>
      <c r="AG24" s="7" t="s">
        <v>35</v>
      </c>
      <c r="AH24" s="27">
        <v>5.2</v>
      </c>
      <c r="AI24" s="87" t="s">
        <v>52</v>
      </c>
      <c r="AJ24" s="7">
        <v>4</v>
      </c>
      <c r="AK24" s="87" t="s">
        <v>170</v>
      </c>
      <c r="AL24" s="87" t="s">
        <v>89</v>
      </c>
      <c r="AM24" s="108">
        <v>160</v>
      </c>
      <c r="AP24" s="227"/>
    </row>
    <row r="25" spans="1:42" ht="22.5" x14ac:dyDescent="0.25">
      <c r="A25" s="9" t="s">
        <v>209</v>
      </c>
      <c r="B25" s="16" t="s">
        <v>210</v>
      </c>
      <c r="C25" s="25" t="s">
        <v>26</v>
      </c>
      <c r="D25" s="22" t="s">
        <v>383</v>
      </c>
      <c r="E25" s="87" t="s">
        <v>384</v>
      </c>
      <c r="F25" s="10">
        <v>43324</v>
      </c>
      <c r="G25" s="21">
        <v>0.99458218549127642</v>
      </c>
      <c r="H25" s="21">
        <v>3.0163419813498291</v>
      </c>
      <c r="I25" s="21">
        <v>5.0272366355830487</v>
      </c>
      <c r="J25" s="21">
        <v>10.054473271166097</v>
      </c>
      <c r="K25" s="17" t="s">
        <v>374</v>
      </c>
      <c r="L25" s="87" t="s">
        <v>27</v>
      </c>
      <c r="M25" s="25" t="s">
        <v>26</v>
      </c>
      <c r="N25" s="25" t="s">
        <v>26</v>
      </c>
      <c r="O25" s="25" t="s">
        <v>26</v>
      </c>
      <c r="P25" s="25" t="s">
        <v>26</v>
      </c>
      <c r="Q25" s="25" t="s">
        <v>26</v>
      </c>
      <c r="R25" s="25" t="s">
        <v>26</v>
      </c>
      <c r="S25" s="26"/>
      <c r="T25" s="26"/>
      <c r="U25" s="87" t="s">
        <v>28</v>
      </c>
      <c r="V25" s="87" t="s">
        <v>29</v>
      </c>
      <c r="W25" s="87" t="s">
        <v>30</v>
      </c>
      <c r="X25" s="87" t="s">
        <v>31</v>
      </c>
      <c r="Y25" s="87" t="s">
        <v>32</v>
      </c>
      <c r="Z25" s="87" t="s">
        <v>33</v>
      </c>
      <c r="AA25" s="7" t="s">
        <v>122</v>
      </c>
      <c r="AB25" s="7" t="s">
        <v>34</v>
      </c>
      <c r="AC25" s="27">
        <v>3</v>
      </c>
      <c r="AD25" s="6" t="s">
        <v>397</v>
      </c>
      <c r="AE25" s="7" t="s">
        <v>35</v>
      </c>
      <c r="AF25" s="7" t="s">
        <v>44</v>
      </c>
      <c r="AG25" s="7" t="s">
        <v>35</v>
      </c>
      <c r="AH25" s="27">
        <v>5.0999999999999996</v>
      </c>
      <c r="AI25" s="87" t="s">
        <v>170</v>
      </c>
      <c r="AJ25" s="87" t="s">
        <v>170</v>
      </c>
      <c r="AK25" s="87" t="s">
        <v>170</v>
      </c>
      <c r="AL25" s="87" t="s">
        <v>89</v>
      </c>
      <c r="AM25" s="94">
        <v>220</v>
      </c>
      <c r="AP25" s="227"/>
    </row>
    <row r="26" spans="1:42" ht="15.75" x14ac:dyDescent="0.25">
      <c r="A26" s="9" t="s">
        <v>211</v>
      </c>
      <c r="B26" s="16" t="s">
        <v>212</v>
      </c>
      <c r="C26" s="25" t="s">
        <v>26</v>
      </c>
      <c r="D26" s="22" t="s">
        <v>382</v>
      </c>
      <c r="E26" s="87" t="s">
        <v>384</v>
      </c>
      <c r="F26" s="10">
        <v>1272500</v>
      </c>
      <c r="G26" s="21">
        <v>29.212580348943984</v>
      </c>
      <c r="H26" s="21">
        <v>0.10269548133595285</v>
      </c>
      <c r="I26" s="21">
        <v>0.17115913555992143</v>
      </c>
      <c r="J26" s="21">
        <v>0.34231827111984287</v>
      </c>
      <c r="K26" s="17" t="s">
        <v>374</v>
      </c>
      <c r="L26" s="87" t="s">
        <v>27</v>
      </c>
      <c r="M26" s="25" t="s">
        <v>26</v>
      </c>
      <c r="N26" s="25" t="s">
        <v>26</v>
      </c>
      <c r="O26" s="25" t="s">
        <v>26</v>
      </c>
      <c r="P26" s="25" t="s">
        <v>26</v>
      </c>
      <c r="Q26" s="25" t="s">
        <v>26</v>
      </c>
      <c r="R26" s="25" t="s">
        <v>26</v>
      </c>
      <c r="S26" s="25" t="s">
        <v>26</v>
      </c>
      <c r="T26" s="26"/>
      <c r="U26" s="87" t="s">
        <v>28</v>
      </c>
      <c r="V26" s="87" t="s">
        <v>29</v>
      </c>
      <c r="W26" s="87" t="s">
        <v>30</v>
      </c>
      <c r="X26" s="87" t="s">
        <v>31</v>
      </c>
      <c r="Y26" s="87" t="s">
        <v>32</v>
      </c>
      <c r="Z26" s="87" t="s">
        <v>33</v>
      </c>
      <c r="AA26" s="7" t="s">
        <v>213</v>
      </c>
      <c r="AB26" s="7" t="s">
        <v>62</v>
      </c>
      <c r="AC26" s="27">
        <v>5</v>
      </c>
      <c r="AD26" s="6" t="s">
        <v>397</v>
      </c>
      <c r="AE26" s="7" t="s">
        <v>36</v>
      </c>
      <c r="AF26" s="7" t="s">
        <v>40</v>
      </c>
      <c r="AG26" s="7" t="s">
        <v>35</v>
      </c>
      <c r="AH26" s="27">
        <v>6</v>
      </c>
      <c r="AI26" s="87" t="s">
        <v>170</v>
      </c>
      <c r="AJ26" s="87" t="s">
        <v>170</v>
      </c>
      <c r="AK26" s="87" t="s">
        <v>170</v>
      </c>
      <c r="AL26" s="87" t="s">
        <v>36</v>
      </c>
      <c r="AM26" s="106">
        <v>136</v>
      </c>
      <c r="AP26" s="226"/>
    </row>
    <row r="27" spans="1:42" ht="15.75" x14ac:dyDescent="0.25">
      <c r="A27" s="9" t="s">
        <v>214</v>
      </c>
      <c r="B27" s="16" t="s">
        <v>215</v>
      </c>
      <c r="C27" s="25" t="s">
        <v>26</v>
      </c>
      <c r="D27" s="22" t="s">
        <v>382</v>
      </c>
      <c r="E27" s="87" t="s">
        <v>384</v>
      </c>
      <c r="F27" s="10">
        <v>100000</v>
      </c>
      <c r="G27" s="21">
        <v>2.2956841138659319</v>
      </c>
      <c r="H27" s="21">
        <v>1.3068000000000002</v>
      </c>
      <c r="I27" s="21">
        <v>2.1780000000000004</v>
      </c>
      <c r="J27" s="21">
        <v>4.3560000000000008</v>
      </c>
      <c r="K27" s="17" t="s">
        <v>374</v>
      </c>
      <c r="L27" s="87" t="s">
        <v>27</v>
      </c>
      <c r="M27" s="25" t="s">
        <v>26</v>
      </c>
      <c r="N27" s="92"/>
      <c r="O27" s="92"/>
      <c r="P27" s="26"/>
      <c r="Q27" s="25" t="s">
        <v>26</v>
      </c>
      <c r="R27" s="25" t="s">
        <v>26</v>
      </c>
      <c r="S27" s="25" t="s">
        <v>26</v>
      </c>
      <c r="T27" s="26"/>
      <c r="U27" s="87" t="s">
        <v>28</v>
      </c>
      <c r="V27" s="87" t="s">
        <v>29</v>
      </c>
      <c r="W27" s="307" t="s">
        <v>388</v>
      </c>
      <c r="X27" s="308"/>
      <c r="Y27" s="307" t="s">
        <v>388</v>
      </c>
      <c r="Z27" s="308"/>
      <c r="AA27" s="7" t="s">
        <v>88</v>
      </c>
      <c r="AB27" s="7" t="s">
        <v>34</v>
      </c>
      <c r="AC27" s="27">
        <v>5</v>
      </c>
      <c r="AD27" s="6" t="s">
        <v>397</v>
      </c>
      <c r="AE27" s="7" t="s">
        <v>35</v>
      </c>
      <c r="AF27" s="7" t="s">
        <v>44</v>
      </c>
      <c r="AG27" s="7" t="s">
        <v>44</v>
      </c>
      <c r="AH27" s="27">
        <v>5.6</v>
      </c>
      <c r="AI27" s="87" t="s">
        <v>170</v>
      </c>
      <c r="AJ27" s="87" t="s">
        <v>170</v>
      </c>
      <c r="AK27" s="87" t="s">
        <v>170</v>
      </c>
      <c r="AL27" s="87" t="s">
        <v>36</v>
      </c>
      <c r="AM27" s="108">
        <v>160</v>
      </c>
      <c r="AP27" s="227"/>
    </row>
    <row r="28" spans="1:42" ht="15.75" x14ac:dyDescent="0.25">
      <c r="A28" s="9" t="s">
        <v>216</v>
      </c>
      <c r="B28" s="16" t="s">
        <v>217</v>
      </c>
      <c r="C28" s="25" t="s">
        <v>26</v>
      </c>
      <c r="D28" s="22" t="s">
        <v>382</v>
      </c>
      <c r="E28" s="87" t="s">
        <v>384</v>
      </c>
      <c r="F28" s="10">
        <v>256000</v>
      </c>
      <c r="G28" s="21">
        <v>5.8769513314967856</v>
      </c>
      <c r="H28" s="21">
        <v>0.51046875000000003</v>
      </c>
      <c r="I28" s="21">
        <v>0.85078125000000004</v>
      </c>
      <c r="J28" s="21">
        <v>1.7015625000000001</v>
      </c>
      <c r="K28" s="17" t="s">
        <v>374</v>
      </c>
      <c r="L28" s="87" t="s">
        <v>27</v>
      </c>
      <c r="M28" s="25" t="s">
        <v>26</v>
      </c>
      <c r="N28" s="25" t="s">
        <v>26</v>
      </c>
      <c r="O28" s="25" t="s">
        <v>26</v>
      </c>
      <c r="P28" s="26"/>
      <c r="Q28" s="26"/>
      <c r="R28" s="25" t="s">
        <v>26</v>
      </c>
      <c r="S28" s="25" t="s">
        <v>26</v>
      </c>
      <c r="T28" s="25" t="s">
        <v>26</v>
      </c>
      <c r="U28" s="87" t="s">
        <v>28</v>
      </c>
      <c r="V28" s="87" t="s">
        <v>29</v>
      </c>
      <c r="W28" s="87" t="s">
        <v>30</v>
      </c>
      <c r="X28" s="87" t="s">
        <v>31</v>
      </c>
      <c r="Y28" s="87" t="s">
        <v>32</v>
      </c>
      <c r="Z28" s="87" t="s">
        <v>33</v>
      </c>
      <c r="AA28" s="7" t="s">
        <v>88</v>
      </c>
      <c r="AB28" s="7" t="s">
        <v>34</v>
      </c>
      <c r="AC28" s="27">
        <v>5</v>
      </c>
      <c r="AD28" s="6" t="s">
        <v>397</v>
      </c>
      <c r="AE28" s="7" t="s">
        <v>44</v>
      </c>
      <c r="AF28" s="7" t="s">
        <v>36</v>
      </c>
      <c r="AG28" s="7" t="s">
        <v>44</v>
      </c>
      <c r="AH28" s="27">
        <v>5.6</v>
      </c>
      <c r="AI28" s="87" t="s">
        <v>170</v>
      </c>
      <c r="AJ28" s="87" t="s">
        <v>170</v>
      </c>
      <c r="AK28" s="87" t="s">
        <v>170</v>
      </c>
      <c r="AL28" s="87" t="s">
        <v>36</v>
      </c>
      <c r="AM28" s="106">
        <v>400</v>
      </c>
      <c r="AP28" s="226"/>
    </row>
    <row r="29" spans="1:42" ht="22.5" x14ac:dyDescent="0.25">
      <c r="A29" s="9" t="s">
        <v>218</v>
      </c>
      <c r="B29" s="16" t="s">
        <v>219</v>
      </c>
      <c r="C29" s="25" t="s">
        <v>26</v>
      </c>
      <c r="D29" s="22" t="s">
        <v>382</v>
      </c>
      <c r="E29" s="87" t="s">
        <v>384</v>
      </c>
      <c r="F29" s="10">
        <v>757000</v>
      </c>
      <c r="G29" s="21">
        <v>17.378328741965106</v>
      </c>
      <c r="H29" s="21">
        <v>0.17262879788639365</v>
      </c>
      <c r="I29" s="21">
        <v>0.28771466314398941</v>
      </c>
      <c r="J29" s="21">
        <v>0.57542932628797883</v>
      </c>
      <c r="K29" s="17" t="s">
        <v>374</v>
      </c>
      <c r="L29" s="87" t="s">
        <v>27</v>
      </c>
      <c r="M29" s="25" t="s">
        <v>26</v>
      </c>
      <c r="N29" s="25" t="s">
        <v>26</v>
      </c>
      <c r="O29" s="25" t="s">
        <v>26</v>
      </c>
      <c r="P29" s="26"/>
      <c r="Q29" s="25" t="s">
        <v>26</v>
      </c>
      <c r="R29" s="25" t="s">
        <v>26</v>
      </c>
      <c r="S29" s="25" t="s">
        <v>26</v>
      </c>
      <c r="T29" s="26"/>
      <c r="U29" s="87" t="s">
        <v>28</v>
      </c>
      <c r="V29" s="87" t="s">
        <v>29</v>
      </c>
      <c r="W29" s="87" t="s">
        <v>30</v>
      </c>
      <c r="X29" s="87" t="s">
        <v>31</v>
      </c>
      <c r="Y29" s="87" t="s">
        <v>32</v>
      </c>
      <c r="Z29" s="87" t="s">
        <v>33</v>
      </c>
      <c r="AA29" s="7" t="s">
        <v>118</v>
      </c>
      <c r="AB29" s="7" t="s">
        <v>55</v>
      </c>
      <c r="AC29" s="27">
        <v>2</v>
      </c>
      <c r="AD29" s="6" t="s">
        <v>397</v>
      </c>
      <c r="AE29" s="7" t="s">
        <v>44</v>
      </c>
      <c r="AF29" s="7" t="s">
        <v>44</v>
      </c>
      <c r="AG29" s="7" t="s">
        <v>44</v>
      </c>
      <c r="AH29" s="27">
        <v>5</v>
      </c>
      <c r="AI29" s="87" t="s">
        <v>170</v>
      </c>
      <c r="AJ29" s="87" t="s">
        <v>170</v>
      </c>
      <c r="AK29" s="87" t="s">
        <v>170</v>
      </c>
      <c r="AL29" s="87" t="s">
        <v>89</v>
      </c>
      <c r="AM29" s="106">
        <v>160</v>
      </c>
      <c r="AP29" s="226"/>
    </row>
    <row r="30" spans="1:42" ht="15.75" x14ac:dyDescent="0.25">
      <c r="A30" s="9" t="s">
        <v>220</v>
      </c>
      <c r="B30" s="4" t="s">
        <v>221</v>
      </c>
      <c r="C30" s="25" t="s">
        <v>26</v>
      </c>
      <c r="D30" s="22" t="s">
        <v>382</v>
      </c>
      <c r="E30" s="87" t="s">
        <v>384</v>
      </c>
      <c r="F30" s="10">
        <v>760000</v>
      </c>
      <c r="G30" s="20">
        <v>17.447199265381084</v>
      </c>
      <c r="H30" s="20">
        <v>0.17194736842105263</v>
      </c>
      <c r="I30" s="20">
        <v>0.28657894736842104</v>
      </c>
      <c r="J30" s="20">
        <v>0.57315789473684209</v>
      </c>
      <c r="K30" s="17" t="s">
        <v>374</v>
      </c>
      <c r="L30" s="87" t="s">
        <v>27</v>
      </c>
      <c r="M30" s="25" t="s">
        <v>26</v>
      </c>
      <c r="N30" s="25" t="s">
        <v>26</v>
      </c>
      <c r="O30" s="25" t="s">
        <v>26</v>
      </c>
      <c r="P30" s="26"/>
      <c r="Q30" s="25" t="s">
        <v>26</v>
      </c>
      <c r="R30" s="25" t="s">
        <v>26</v>
      </c>
      <c r="S30" s="25" t="s">
        <v>26</v>
      </c>
      <c r="T30" s="26"/>
      <c r="U30" s="87" t="s">
        <v>28</v>
      </c>
      <c r="V30" s="87" t="s">
        <v>29</v>
      </c>
      <c r="W30" s="87" t="s">
        <v>30</v>
      </c>
      <c r="X30" s="87" t="s">
        <v>31</v>
      </c>
      <c r="Y30" s="87" t="s">
        <v>32</v>
      </c>
      <c r="Z30" s="87" t="s">
        <v>33</v>
      </c>
      <c r="AA30" s="7" t="s">
        <v>85</v>
      </c>
      <c r="AB30" s="7" t="s">
        <v>222</v>
      </c>
      <c r="AC30" s="27">
        <v>5</v>
      </c>
      <c r="AD30" s="6" t="s">
        <v>397</v>
      </c>
      <c r="AE30" s="7" t="s">
        <v>35</v>
      </c>
      <c r="AF30" s="7" t="s">
        <v>44</v>
      </c>
      <c r="AG30" s="7" t="s">
        <v>35</v>
      </c>
      <c r="AH30" s="27">
        <v>5</v>
      </c>
      <c r="AI30" s="87" t="s">
        <v>170</v>
      </c>
      <c r="AJ30" s="87" t="s">
        <v>170</v>
      </c>
      <c r="AK30" s="87" t="s">
        <v>170</v>
      </c>
      <c r="AL30" s="87" t="s">
        <v>36</v>
      </c>
      <c r="AM30" s="106">
        <v>240</v>
      </c>
      <c r="AP30" s="228"/>
    </row>
    <row r="31" spans="1:42" ht="15.75" x14ac:dyDescent="0.25">
      <c r="A31" s="9" t="s">
        <v>223</v>
      </c>
      <c r="B31" s="4" t="s">
        <v>224</v>
      </c>
      <c r="C31" s="25" t="s">
        <v>26</v>
      </c>
      <c r="D31" s="22" t="s">
        <v>382</v>
      </c>
      <c r="E31" s="87" t="s">
        <v>384</v>
      </c>
      <c r="F31" s="10">
        <v>172066</v>
      </c>
      <c r="G31" s="20">
        <v>3.9500918273645547</v>
      </c>
      <c r="H31" s="20">
        <v>0.75947601501749329</v>
      </c>
      <c r="I31" s="20">
        <v>1.2657933583624887</v>
      </c>
      <c r="J31" s="20">
        <v>2.5315867167249775</v>
      </c>
      <c r="K31" s="17" t="s">
        <v>374</v>
      </c>
      <c r="L31" s="87" t="s">
        <v>27</v>
      </c>
      <c r="M31" s="25" t="s">
        <v>26</v>
      </c>
      <c r="N31" s="25" t="s">
        <v>26</v>
      </c>
      <c r="O31" s="25" t="s">
        <v>26</v>
      </c>
      <c r="P31" s="26"/>
      <c r="Q31" s="26"/>
      <c r="R31" s="25" t="s">
        <v>26</v>
      </c>
      <c r="S31" s="25" t="s">
        <v>26</v>
      </c>
      <c r="T31" s="26"/>
      <c r="U31" s="87" t="s">
        <v>28</v>
      </c>
      <c r="V31" s="87" t="s">
        <v>29</v>
      </c>
      <c r="W31" s="87" t="s">
        <v>30</v>
      </c>
      <c r="X31" s="87" t="s">
        <v>31</v>
      </c>
      <c r="Y31" s="87" t="s">
        <v>32</v>
      </c>
      <c r="Z31" s="87" t="s">
        <v>33</v>
      </c>
      <c r="AA31" s="7" t="s">
        <v>140</v>
      </c>
      <c r="AB31" s="7" t="s">
        <v>190</v>
      </c>
      <c r="AC31" s="27">
        <v>5</v>
      </c>
      <c r="AD31" s="6" t="s">
        <v>397</v>
      </c>
      <c r="AE31" s="7" t="s">
        <v>44</v>
      </c>
      <c r="AF31" s="7" t="s">
        <v>44</v>
      </c>
      <c r="AG31" s="7" t="s">
        <v>35</v>
      </c>
      <c r="AH31" s="27">
        <v>5</v>
      </c>
      <c r="AI31" s="87" t="s">
        <v>170</v>
      </c>
      <c r="AJ31" s="87" t="s">
        <v>170</v>
      </c>
      <c r="AK31" s="87" t="s">
        <v>170</v>
      </c>
      <c r="AL31" s="87" t="s">
        <v>170</v>
      </c>
      <c r="AM31" s="106" t="s">
        <v>823</v>
      </c>
      <c r="AP31" s="230"/>
    </row>
    <row r="32" spans="1:42" ht="15.75" x14ac:dyDescent="0.25">
      <c r="A32" s="9" t="s">
        <v>225</v>
      </c>
      <c r="B32" s="16" t="s">
        <v>226</v>
      </c>
      <c r="C32" s="25" t="s">
        <v>26</v>
      </c>
      <c r="D32" s="22" t="s">
        <v>382</v>
      </c>
      <c r="E32" s="87" t="s">
        <v>384</v>
      </c>
      <c r="F32" s="10">
        <v>1468</v>
      </c>
      <c r="G32" s="21">
        <v>3.3700642791551882E-2</v>
      </c>
      <c r="H32" s="21">
        <v>89.019073569482288</v>
      </c>
      <c r="I32" s="21">
        <v>148.36512261580381</v>
      </c>
      <c r="J32" s="21">
        <v>296.73024523160763</v>
      </c>
      <c r="K32" s="17" t="s">
        <v>374</v>
      </c>
      <c r="L32" s="87" t="s">
        <v>27</v>
      </c>
      <c r="M32" s="25" t="s">
        <v>26</v>
      </c>
      <c r="N32" s="25" t="s">
        <v>26</v>
      </c>
      <c r="O32" s="25" t="s">
        <v>26</v>
      </c>
      <c r="P32" s="25" t="s">
        <v>26</v>
      </c>
      <c r="Q32" s="25" t="s">
        <v>26</v>
      </c>
      <c r="R32" s="26"/>
      <c r="S32" s="26"/>
      <c r="T32" s="26"/>
      <c r="U32" s="87" t="s">
        <v>28</v>
      </c>
      <c r="V32" s="87" t="s">
        <v>29</v>
      </c>
      <c r="W32" s="87" t="s">
        <v>30</v>
      </c>
      <c r="X32" s="87" t="s">
        <v>31</v>
      </c>
      <c r="Y32" s="87" t="s">
        <v>32</v>
      </c>
      <c r="Z32" s="87" t="s">
        <v>33</v>
      </c>
      <c r="AA32" s="7" t="s">
        <v>227</v>
      </c>
      <c r="AB32" s="7" t="s">
        <v>400</v>
      </c>
      <c r="AC32" s="27">
        <v>3</v>
      </c>
      <c r="AD32" s="6" t="s">
        <v>397</v>
      </c>
      <c r="AE32" s="7" t="s">
        <v>36</v>
      </c>
      <c r="AF32" s="7" t="s">
        <v>40</v>
      </c>
      <c r="AG32" s="7" t="s">
        <v>44</v>
      </c>
      <c r="AH32" s="27">
        <v>4.9000000000000004</v>
      </c>
      <c r="AI32" s="87" t="s">
        <v>170</v>
      </c>
      <c r="AJ32" s="87" t="s">
        <v>170</v>
      </c>
      <c r="AK32" s="87" t="s">
        <v>170</v>
      </c>
      <c r="AL32" s="87" t="s">
        <v>170</v>
      </c>
      <c r="AM32" s="106">
        <v>120</v>
      </c>
      <c r="AP32" s="226"/>
    </row>
    <row r="33" spans="1:42" ht="15.75" x14ac:dyDescent="0.25">
      <c r="A33" s="9" t="s">
        <v>228</v>
      </c>
      <c r="B33" s="16" t="s">
        <v>229</v>
      </c>
      <c r="C33" s="25" t="s">
        <v>26</v>
      </c>
      <c r="D33" s="22" t="s">
        <v>382</v>
      </c>
      <c r="E33" s="87" t="s">
        <v>384</v>
      </c>
      <c r="F33" s="10">
        <v>1468</v>
      </c>
      <c r="G33" s="21">
        <v>3.3700642791551882E-2</v>
      </c>
      <c r="H33" s="21">
        <v>89.019073569482288</v>
      </c>
      <c r="I33" s="21">
        <v>148.36512261580381</v>
      </c>
      <c r="J33" s="21">
        <v>296.73024523160763</v>
      </c>
      <c r="K33" s="17" t="s">
        <v>374</v>
      </c>
      <c r="L33" s="87" t="s">
        <v>27</v>
      </c>
      <c r="M33" s="25" t="s">
        <v>26</v>
      </c>
      <c r="N33" s="25" t="s">
        <v>26</v>
      </c>
      <c r="O33" s="25" t="s">
        <v>26</v>
      </c>
      <c r="P33" s="25" t="s">
        <v>26</v>
      </c>
      <c r="Q33" s="25" t="s">
        <v>26</v>
      </c>
      <c r="R33" s="26"/>
      <c r="S33" s="26"/>
      <c r="T33" s="26"/>
      <c r="U33" s="87" t="s">
        <v>28</v>
      </c>
      <c r="V33" s="87" t="s">
        <v>29</v>
      </c>
      <c r="W33" s="87" t="s">
        <v>30</v>
      </c>
      <c r="X33" s="87" t="s">
        <v>31</v>
      </c>
      <c r="Y33" s="87" t="s">
        <v>32</v>
      </c>
      <c r="Z33" s="87" t="s">
        <v>33</v>
      </c>
      <c r="AA33" s="7" t="s">
        <v>227</v>
      </c>
      <c r="AB33" s="7" t="s">
        <v>400</v>
      </c>
      <c r="AC33" s="27">
        <v>5</v>
      </c>
      <c r="AD33" s="6" t="s">
        <v>397</v>
      </c>
      <c r="AE33" s="7" t="s">
        <v>36</v>
      </c>
      <c r="AF33" s="7" t="s">
        <v>40</v>
      </c>
      <c r="AG33" s="7" t="s">
        <v>44</v>
      </c>
      <c r="AH33" s="27">
        <v>5</v>
      </c>
      <c r="AI33" s="87" t="s">
        <v>170</v>
      </c>
      <c r="AJ33" s="87" t="s">
        <v>170</v>
      </c>
      <c r="AK33" s="87" t="s">
        <v>170</v>
      </c>
      <c r="AL33" s="87" t="s">
        <v>170</v>
      </c>
      <c r="AM33" s="106">
        <v>80</v>
      </c>
      <c r="AP33" s="226"/>
    </row>
    <row r="34" spans="1:42" ht="15.75" x14ac:dyDescent="0.25">
      <c r="A34" s="9" t="s">
        <v>230</v>
      </c>
      <c r="B34" s="16" t="s">
        <v>231</v>
      </c>
      <c r="C34" s="25" t="s">
        <v>26</v>
      </c>
      <c r="D34" s="22" t="s">
        <v>382</v>
      </c>
      <c r="E34" s="87" t="s">
        <v>384</v>
      </c>
      <c r="F34" s="10">
        <v>70000</v>
      </c>
      <c r="G34" s="21">
        <v>1.6069788797061524</v>
      </c>
      <c r="H34" s="21">
        <v>1.866857142857143</v>
      </c>
      <c r="I34" s="21">
        <v>3.1114285714285717</v>
      </c>
      <c r="J34" s="21">
        <v>6.2228571428571433</v>
      </c>
      <c r="K34" s="17" t="s">
        <v>374</v>
      </c>
      <c r="L34" s="87" t="s">
        <v>27</v>
      </c>
      <c r="M34" s="25" t="s">
        <v>26</v>
      </c>
      <c r="N34" s="25" t="s">
        <v>26</v>
      </c>
      <c r="O34" s="25" t="s">
        <v>26</v>
      </c>
      <c r="P34" s="26"/>
      <c r="Q34" s="26"/>
      <c r="R34" s="25" t="s">
        <v>26</v>
      </c>
      <c r="S34" s="25" t="s">
        <v>26</v>
      </c>
      <c r="T34" s="25" t="s">
        <v>26</v>
      </c>
      <c r="U34" s="87" t="s">
        <v>28</v>
      </c>
      <c r="V34" s="87" t="s">
        <v>29</v>
      </c>
      <c r="W34" s="87" t="s">
        <v>30</v>
      </c>
      <c r="X34" s="87" t="s">
        <v>31</v>
      </c>
      <c r="Y34" s="87" t="s">
        <v>32</v>
      </c>
      <c r="Z34" s="87" t="s">
        <v>33</v>
      </c>
      <c r="AA34" s="7" t="s">
        <v>232</v>
      </c>
      <c r="AB34" s="7" t="s">
        <v>65</v>
      </c>
      <c r="AC34" s="27">
        <v>2</v>
      </c>
      <c r="AD34" s="6" t="s">
        <v>396</v>
      </c>
      <c r="AE34" s="7" t="s">
        <v>40</v>
      </c>
      <c r="AF34" s="7" t="s">
        <v>36</v>
      </c>
      <c r="AG34" s="7" t="s">
        <v>44</v>
      </c>
      <c r="AH34" s="27">
        <v>4.8</v>
      </c>
      <c r="AI34" s="87" t="s">
        <v>170</v>
      </c>
      <c r="AJ34" s="87" t="s">
        <v>170</v>
      </c>
      <c r="AK34" s="87" t="s">
        <v>170</v>
      </c>
      <c r="AL34" s="87" t="s">
        <v>36</v>
      </c>
      <c r="AM34" s="106">
        <v>220</v>
      </c>
      <c r="AP34" s="226"/>
    </row>
    <row r="35" spans="1:42" ht="15.75" x14ac:dyDescent="0.25">
      <c r="A35" s="9" t="s">
        <v>233</v>
      </c>
      <c r="B35" s="16" t="s">
        <v>234</v>
      </c>
      <c r="C35" s="25" t="s">
        <v>26</v>
      </c>
      <c r="D35" s="22" t="s">
        <v>382</v>
      </c>
      <c r="E35" s="87" t="s">
        <v>384</v>
      </c>
      <c r="F35" s="10">
        <v>11292758</v>
      </c>
      <c r="G35" s="21">
        <v>259.24605142332416</v>
      </c>
      <c r="H35" s="21">
        <v>1.157201810222091E-2</v>
      </c>
      <c r="I35" s="21">
        <v>1.928669683703485E-2</v>
      </c>
      <c r="J35" s="21">
        <v>3.85733936740697E-2</v>
      </c>
      <c r="K35" s="17" t="s">
        <v>374</v>
      </c>
      <c r="L35" s="87" t="s">
        <v>27</v>
      </c>
      <c r="M35" s="25" t="s">
        <v>26</v>
      </c>
      <c r="N35" s="25" t="s">
        <v>26</v>
      </c>
      <c r="O35" s="25" t="s">
        <v>26</v>
      </c>
      <c r="P35" s="25" t="s">
        <v>26</v>
      </c>
      <c r="Q35" s="25" t="s">
        <v>26</v>
      </c>
      <c r="R35" s="26"/>
      <c r="S35" s="26"/>
      <c r="T35" s="26"/>
      <c r="U35" s="87" t="s">
        <v>28</v>
      </c>
      <c r="V35" s="87" t="s">
        <v>29</v>
      </c>
      <c r="W35" s="87" t="s">
        <v>30</v>
      </c>
      <c r="X35" s="87" t="s">
        <v>31</v>
      </c>
      <c r="Y35" s="87" t="s">
        <v>32</v>
      </c>
      <c r="Z35" s="87" t="s">
        <v>33</v>
      </c>
      <c r="AA35" s="7" t="s">
        <v>213</v>
      </c>
      <c r="AB35" s="7" t="s">
        <v>62</v>
      </c>
      <c r="AC35" s="27">
        <v>6</v>
      </c>
      <c r="AD35" s="6" t="s">
        <v>399</v>
      </c>
      <c r="AE35" s="7" t="s">
        <v>44</v>
      </c>
      <c r="AF35" s="7" t="s">
        <v>35</v>
      </c>
      <c r="AG35" s="7" t="s">
        <v>35</v>
      </c>
      <c r="AH35" s="27">
        <v>5.8</v>
      </c>
      <c r="AI35" s="87" t="s">
        <v>170</v>
      </c>
      <c r="AJ35" s="87" t="s">
        <v>170</v>
      </c>
      <c r="AK35" s="87" t="s">
        <v>170</v>
      </c>
      <c r="AL35" s="87" t="s">
        <v>36</v>
      </c>
      <c r="AM35" s="106">
        <v>560</v>
      </c>
      <c r="AP35" s="226"/>
    </row>
    <row r="36" spans="1:42" ht="15.75" x14ac:dyDescent="0.25">
      <c r="A36" s="9" t="s">
        <v>235</v>
      </c>
      <c r="B36" s="16" t="s">
        <v>236</v>
      </c>
      <c r="C36" s="25" t="s">
        <v>26</v>
      </c>
      <c r="D36" s="22" t="s">
        <v>382</v>
      </c>
      <c r="E36" s="87" t="s">
        <v>384</v>
      </c>
      <c r="F36" s="10">
        <v>10000000</v>
      </c>
      <c r="G36" s="21">
        <v>229.5684113865932</v>
      </c>
      <c r="H36" s="21">
        <v>1.3068E-2</v>
      </c>
      <c r="I36" s="21">
        <v>2.1780000000000001E-2</v>
      </c>
      <c r="J36" s="21">
        <v>4.3560000000000001E-2</v>
      </c>
      <c r="K36" s="17" t="s">
        <v>374</v>
      </c>
      <c r="L36" s="87" t="s">
        <v>27</v>
      </c>
      <c r="M36" s="25" t="s">
        <v>26</v>
      </c>
      <c r="N36" s="25" t="s">
        <v>26</v>
      </c>
      <c r="O36" s="25" t="s">
        <v>26</v>
      </c>
      <c r="P36" s="25" t="s">
        <v>26</v>
      </c>
      <c r="Q36" s="25" t="s">
        <v>26</v>
      </c>
      <c r="R36" s="26"/>
      <c r="S36" s="26"/>
      <c r="T36" s="26"/>
      <c r="U36" s="87" t="s">
        <v>28</v>
      </c>
      <c r="V36" s="87" t="s">
        <v>29</v>
      </c>
      <c r="W36" s="87" t="s">
        <v>30</v>
      </c>
      <c r="X36" s="87" t="s">
        <v>31</v>
      </c>
      <c r="Y36" s="87" t="s">
        <v>32</v>
      </c>
      <c r="Z36" s="87" t="s">
        <v>33</v>
      </c>
      <c r="AA36" s="7" t="s">
        <v>237</v>
      </c>
      <c r="AB36" s="7" t="s">
        <v>78</v>
      </c>
      <c r="AC36" s="27">
        <v>5</v>
      </c>
      <c r="AD36" s="6" t="s">
        <v>397</v>
      </c>
      <c r="AE36" s="7" t="s">
        <v>36</v>
      </c>
      <c r="AF36" s="7" t="s">
        <v>40</v>
      </c>
      <c r="AG36" s="7" t="s">
        <v>35</v>
      </c>
      <c r="AH36" s="27">
        <v>5.5</v>
      </c>
      <c r="AI36" s="87" t="s">
        <v>170</v>
      </c>
      <c r="AJ36" s="87" t="s">
        <v>170</v>
      </c>
      <c r="AK36" s="87" t="s">
        <v>170</v>
      </c>
      <c r="AL36" s="87" t="s">
        <v>44</v>
      </c>
      <c r="AM36" s="95">
        <v>48</v>
      </c>
      <c r="AP36" s="228"/>
    </row>
    <row r="37" spans="1:42" ht="15.75" x14ac:dyDescent="0.25">
      <c r="A37" s="9" t="s">
        <v>387</v>
      </c>
      <c r="B37" s="4" t="s">
        <v>365</v>
      </c>
      <c r="C37" s="25" t="s">
        <v>26</v>
      </c>
      <c r="D37" s="22" t="s">
        <v>382</v>
      </c>
      <c r="E37" s="87" t="s">
        <v>384</v>
      </c>
      <c r="F37" s="10">
        <v>515616</v>
      </c>
      <c r="G37" s="20">
        <v>11.836914600550964</v>
      </c>
      <c r="H37" s="20">
        <v>0.25344442375721465</v>
      </c>
      <c r="I37" s="20">
        <v>0.42240737292869113</v>
      </c>
      <c r="J37" s="20">
        <v>0.84481474585738225</v>
      </c>
      <c r="K37" s="17" t="s">
        <v>374</v>
      </c>
      <c r="L37" s="87" t="s">
        <v>27</v>
      </c>
      <c r="M37" s="25" t="s">
        <v>26</v>
      </c>
      <c r="N37" s="25" t="s">
        <v>26</v>
      </c>
      <c r="O37" s="25" t="s">
        <v>26</v>
      </c>
      <c r="P37" s="26"/>
      <c r="Q37" s="26"/>
      <c r="R37" s="25" t="s">
        <v>26</v>
      </c>
      <c r="S37" s="25" t="s">
        <v>26</v>
      </c>
      <c r="T37" s="26"/>
      <c r="U37" s="87" t="s">
        <v>28</v>
      </c>
      <c r="V37" s="87" t="s">
        <v>29</v>
      </c>
      <c r="W37" s="87" t="s">
        <v>30</v>
      </c>
      <c r="X37" s="87" t="s">
        <v>31</v>
      </c>
      <c r="Y37" s="87" t="s">
        <v>32</v>
      </c>
      <c r="Z37" s="87" t="s">
        <v>33</v>
      </c>
      <c r="AA37" s="7" t="s">
        <v>213</v>
      </c>
      <c r="AB37" s="7" t="s">
        <v>167</v>
      </c>
      <c r="AC37" s="27">
        <v>2</v>
      </c>
      <c r="AD37" s="6" t="s">
        <v>397</v>
      </c>
      <c r="AE37" s="7" t="s">
        <v>40</v>
      </c>
      <c r="AF37" s="7" t="s">
        <v>40</v>
      </c>
      <c r="AG37" s="7" t="s">
        <v>35</v>
      </c>
      <c r="AH37" s="27">
        <v>5</v>
      </c>
      <c r="AI37" s="87" t="s">
        <v>170</v>
      </c>
      <c r="AJ37" s="87" t="s">
        <v>170</v>
      </c>
      <c r="AK37" s="87" t="s">
        <v>170</v>
      </c>
      <c r="AL37" s="87" t="s">
        <v>44</v>
      </c>
      <c r="AM37" s="106">
        <v>480</v>
      </c>
      <c r="AP37" s="226"/>
    </row>
    <row r="38" spans="1:42" ht="22.5" x14ac:dyDescent="0.25">
      <c r="A38" s="9" t="s">
        <v>238</v>
      </c>
      <c r="B38" s="16" t="s">
        <v>239</v>
      </c>
      <c r="C38" s="25" t="s">
        <v>26</v>
      </c>
      <c r="D38" s="22" t="s">
        <v>382</v>
      </c>
      <c r="E38" s="87" t="s">
        <v>384</v>
      </c>
      <c r="F38" s="10">
        <v>106000</v>
      </c>
      <c r="G38" s="21">
        <v>2.4334251606978881</v>
      </c>
      <c r="H38" s="21">
        <v>1.2328301886792452</v>
      </c>
      <c r="I38" s="21">
        <v>2.0547169811320756</v>
      </c>
      <c r="J38" s="21">
        <v>4.1094339622641511</v>
      </c>
      <c r="K38" s="17" t="s">
        <v>374</v>
      </c>
      <c r="L38" s="87" t="s">
        <v>27</v>
      </c>
      <c r="M38" s="25" t="s">
        <v>26</v>
      </c>
      <c r="N38" s="25" t="s">
        <v>26</v>
      </c>
      <c r="O38" s="25" t="s">
        <v>26</v>
      </c>
      <c r="P38" s="26"/>
      <c r="Q38" s="26"/>
      <c r="R38" s="25" t="s">
        <v>26</v>
      </c>
      <c r="S38" s="25" t="s">
        <v>26</v>
      </c>
      <c r="T38" s="26"/>
      <c r="U38" s="87" t="s">
        <v>28</v>
      </c>
      <c r="V38" s="87" t="s">
        <v>29</v>
      </c>
      <c r="W38" s="87" t="s">
        <v>30</v>
      </c>
      <c r="X38" s="87" t="s">
        <v>31</v>
      </c>
      <c r="Y38" s="87" t="s">
        <v>32</v>
      </c>
      <c r="Z38" s="87" t="s">
        <v>33</v>
      </c>
      <c r="AA38" s="7" t="s">
        <v>85</v>
      </c>
      <c r="AB38" s="7" t="s">
        <v>50</v>
      </c>
      <c r="AC38" s="27">
        <v>1</v>
      </c>
      <c r="AD38" s="6" t="s">
        <v>396</v>
      </c>
      <c r="AE38" s="7" t="s">
        <v>40</v>
      </c>
      <c r="AF38" s="7" t="s">
        <v>35</v>
      </c>
      <c r="AG38" s="7" t="s">
        <v>44</v>
      </c>
      <c r="AH38" s="27">
        <v>6.5</v>
      </c>
      <c r="AI38" s="87" t="s">
        <v>170</v>
      </c>
      <c r="AJ38" s="87" t="s">
        <v>170</v>
      </c>
      <c r="AK38" s="87" t="s">
        <v>170</v>
      </c>
      <c r="AL38" s="87" t="s">
        <v>36</v>
      </c>
      <c r="AM38" s="88">
        <v>72</v>
      </c>
      <c r="AP38" s="226"/>
    </row>
    <row r="39" spans="1:42" ht="15.75" x14ac:dyDescent="0.25">
      <c r="A39" s="9" t="s">
        <v>240</v>
      </c>
      <c r="B39" s="16" t="s">
        <v>241</v>
      </c>
      <c r="C39" s="25" t="s">
        <v>26</v>
      </c>
      <c r="D39" s="22" t="s">
        <v>382</v>
      </c>
      <c r="E39" s="87" t="s">
        <v>384</v>
      </c>
      <c r="F39" s="10">
        <v>427500</v>
      </c>
      <c r="G39" s="21">
        <v>9.8140495867768589</v>
      </c>
      <c r="H39" s="21">
        <v>0.30568421052631578</v>
      </c>
      <c r="I39" s="21">
        <v>0.5094736842105263</v>
      </c>
      <c r="J39" s="21">
        <v>1.0189473684210526</v>
      </c>
      <c r="K39" s="17" t="s">
        <v>374</v>
      </c>
      <c r="L39" s="87" t="s">
        <v>27</v>
      </c>
      <c r="M39" s="25" t="s">
        <v>26</v>
      </c>
      <c r="N39" s="25" t="s">
        <v>26</v>
      </c>
      <c r="O39" s="25" t="s">
        <v>26</v>
      </c>
      <c r="P39" s="26"/>
      <c r="Q39" s="26"/>
      <c r="R39" s="25" t="s">
        <v>26</v>
      </c>
      <c r="S39" s="25" t="s">
        <v>26</v>
      </c>
      <c r="T39" s="26"/>
      <c r="U39" s="87" t="s">
        <v>28</v>
      </c>
      <c r="V39" s="87" t="s">
        <v>29</v>
      </c>
      <c r="W39" s="87" t="s">
        <v>30</v>
      </c>
      <c r="X39" s="87" t="s">
        <v>31</v>
      </c>
      <c r="Y39" s="87" t="s">
        <v>32</v>
      </c>
      <c r="Z39" s="87" t="s">
        <v>33</v>
      </c>
      <c r="AA39" s="7" t="s">
        <v>122</v>
      </c>
      <c r="AB39" s="7" t="s">
        <v>78</v>
      </c>
      <c r="AC39" s="27">
        <v>4</v>
      </c>
      <c r="AD39" s="6" t="s">
        <v>396</v>
      </c>
      <c r="AE39" s="7" t="s">
        <v>40</v>
      </c>
      <c r="AF39" s="7" t="s">
        <v>35</v>
      </c>
      <c r="AG39" s="7" t="s">
        <v>35</v>
      </c>
      <c r="AH39" s="27">
        <v>5.6</v>
      </c>
      <c r="AI39" s="87" t="s">
        <v>170</v>
      </c>
      <c r="AJ39" s="87" t="s">
        <v>170</v>
      </c>
      <c r="AK39" s="87" t="s">
        <v>170</v>
      </c>
      <c r="AL39" s="87" t="s">
        <v>176</v>
      </c>
      <c r="AM39" s="88">
        <v>60</v>
      </c>
      <c r="AP39" s="88"/>
    </row>
    <row r="40" spans="1:42" ht="22.5" x14ac:dyDescent="0.25">
      <c r="A40" s="9" t="s">
        <v>242</v>
      </c>
      <c r="B40" s="16" t="s">
        <v>243</v>
      </c>
      <c r="C40" s="25" t="s">
        <v>26</v>
      </c>
      <c r="D40" s="22" t="s">
        <v>382</v>
      </c>
      <c r="E40" s="87" t="s">
        <v>384</v>
      </c>
      <c r="F40" s="10">
        <v>115664</v>
      </c>
      <c r="G40" s="21">
        <v>2.6552800734618915</v>
      </c>
      <c r="H40" s="21">
        <v>1.1298243187162818</v>
      </c>
      <c r="I40" s="21">
        <v>1.8830405311938028</v>
      </c>
      <c r="J40" s="21">
        <v>3.7660810623876055</v>
      </c>
      <c r="K40" s="17" t="s">
        <v>374</v>
      </c>
      <c r="L40" s="87" t="s">
        <v>27</v>
      </c>
      <c r="M40" s="25" t="s">
        <v>26</v>
      </c>
      <c r="N40" s="25" t="s">
        <v>26</v>
      </c>
      <c r="O40" s="25" t="s">
        <v>26</v>
      </c>
      <c r="P40" s="26"/>
      <c r="Q40" s="26"/>
      <c r="R40" s="25" t="s">
        <v>26</v>
      </c>
      <c r="S40" s="25" t="s">
        <v>26</v>
      </c>
      <c r="T40" s="26"/>
      <c r="U40" s="87" t="s">
        <v>28</v>
      </c>
      <c r="V40" s="87" t="s">
        <v>29</v>
      </c>
      <c r="W40" s="87" t="s">
        <v>30</v>
      </c>
      <c r="X40" s="87" t="s">
        <v>31</v>
      </c>
      <c r="Y40" s="87" t="s">
        <v>32</v>
      </c>
      <c r="Z40" s="87" t="s">
        <v>33</v>
      </c>
      <c r="AA40" s="7" t="s">
        <v>88</v>
      </c>
      <c r="AB40" s="7" t="s">
        <v>50</v>
      </c>
      <c r="AC40" s="27">
        <v>1</v>
      </c>
      <c r="AD40" s="6" t="s">
        <v>396</v>
      </c>
      <c r="AE40" s="7" t="s">
        <v>40</v>
      </c>
      <c r="AF40" s="7" t="s">
        <v>44</v>
      </c>
      <c r="AG40" s="7" t="s">
        <v>44</v>
      </c>
      <c r="AH40" s="27">
        <v>6.5</v>
      </c>
      <c r="AI40" s="7">
        <v>4</v>
      </c>
      <c r="AJ40" s="7">
        <v>4</v>
      </c>
      <c r="AK40" s="7">
        <v>8</v>
      </c>
      <c r="AL40" s="87" t="s">
        <v>36</v>
      </c>
      <c r="AM40" s="109">
        <v>28</v>
      </c>
      <c r="AP40" s="95"/>
    </row>
    <row r="41" spans="1:42" ht="15.75" x14ac:dyDescent="0.25">
      <c r="A41" s="9" t="s">
        <v>244</v>
      </c>
      <c r="B41" s="16" t="s">
        <v>245</v>
      </c>
      <c r="C41" s="26"/>
      <c r="D41" s="22" t="s">
        <v>382</v>
      </c>
      <c r="E41" s="87" t="s">
        <v>384</v>
      </c>
      <c r="F41" s="10">
        <v>737000</v>
      </c>
      <c r="G41" s="21">
        <v>16.91919191919192</v>
      </c>
      <c r="H41" s="21">
        <v>0.17731343283582088</v>
      </c>
      <c r="I41" s="21">
        <v>0.29552238805970149</v>
      </c>
      <c r="J41" s="21">
        <v>0.59104477611940298</v>
      </c>
      <c r="K41" s="17" t="s">
        <v>374</v>
      </c>
      <c r="L41" s="87" t="s">
        <v>27</v>
      </c>
      <c r="M41" s="25" t="s">
        <v>26</v>
      </c>
      <c r="N41" s="25" t="s">
        <v>26</v>
      </c>
      <c r="O41" s="25" t="s">
        <v>26</v>
      </c>
      <c r="P41" s="26"/>
      <c r="Q41" s="26"/>
      <c r="R41" s="25" t="s">
        <v>26</v>
      </c>
      <c r="S41" s="25" t="s">
        <v>26</v>
      </c>
      <c r="T41" s="26"/>
      <c r="U41" s="87" t="s">
        <v>28</v>
      </c>
      <c r="V41" s="87" t="s">
        <v>29</v>
      </c>
      <c r="W41" s="87" t="s">
        <v>30</v>
      </c>
      <c r="X41" s="87" t="s">
        <v>31</v>
      </c>
      <c r="Y41" s="87" t="s">
        <v>32</v>
      </c>
      <c r="Z41" s="87" t="s">
        <v>33</v>
      </c>
      <c r="AA41" s="7" t="s">
        <v>122</v>
      </c>
      <c r="AB41" s="7" t="s">
        <v>65</v>
      </c>
      <c r="AC41" s="27">
        <v>3</v>
      </c>
      <c r="AD41" s="6" t="s">
        <v>396</v>
      </c>
      <c r="AE41" s="7" t="s">
        <v>40</v>
      </c>
      <c r="AF41" s="7" t="s">
        <v>35</v>
      </c>
      <c r="AG41" s="7" t="s">
        <v>35</v>
      </c>
      <c r="AH41" s="27">
        <v>5.9</v>
      </c>
      <c r="AI41" s="7">
        <v>4</v>
      </c>
      <c r="AJ41" s="7">
        <v>4</v>
      </c>
      <c r="AK41" s="7">
        <v>6</v>
      </c>
      <c r="AL41" s="87" t="s">
        <v>176</v>
      </c>
      <c r="AM41" s="106">
        <v>63</v>
      </c>
      <c r="AP41" s="95"/>
    </row>
    <row r="42" spans="1:42" ht="22.5" x14ac:dyDescent="0.25">
      <c r="A42" s="9" t="s">
        <v>246</v>
      </c>
      <c r="B42" s="16" t="s">
        <v>247</v>
      </c>
      <c r="C42" s="25" t="s">
        <v>26</v>
      </c>
      <c r="D42" s="22" t="s">
        <v>382</v>
      </c>
      <c r="E42" s="87" t="s">
        <v>384</v>
      </c>
      <c r="F42" s="10">
        <v>221000</v>
      </c>
      <c r="G42" s="21">
        <v>5.07346189164371</v>
      </c>
      <c r="H42" s="21">
        <v>0.59131221719457017</v>
      </c>
      <c r="I42" s="21">
        <v>0.98552036199095017</v>
      </c>
      <c r="J42" s="21">
        <v>1.9710407239819003</v>
      </c>
      <c r="K42" s="17" t="s">
        <v>374</v>
      </c>
      <c r="L42" s="87" t="s">
        <v>27</v>
      </c>
      <c r="M42" s="25" t="s">
        <v>26</v>
      </c>
      <c r="N42" s="25" t="s">
        <v>26</v>
      </c>
      <c r="O42" s="25" t="s">
        <v>26</v>
      </c>
      <c r="P42" s="26"/>
      <c r="Q42" s="26"/>
      <c r="R42" s="25" t="s">
        <v>26</v>
      </c>
      <c r="S42" s="25" t="s">
        <v>26</v>
      </c>
      <c r="T42" s="26"/>
      <c r="U42" s="87" t="s">
        <v>28</v>
      </c>
      <c r="V42" s="87" t="s">
        <v>29</v>
      </c>
      <c r="W42" s="87" t="s">
        <v>30</v>
      </c>
      <c r="X42" s="87" t="s">
        <v>31</v>
      </c>
      <c r="Y42" s="87" t="s">
        <v>32</v>
      </c>
      <c r="Z42" s="87" t="s">
        <v>33</v>
      </c>
      <c r="AA42" s="7" t="s">
        <v>122</v>
      </c>
      <c r="AB42" s="7" t="s">
        <v>34</v>
      </c>
      <c r="AC42" s="27">
        <v>2</v>
      </c>
      <c r="AD42" s="6" t="s">
        <v>396</v>
      </c>
      <c r="AE42" s="7" t="s">
        <v>40</v>
      </c>
      <c r="AF42" s="7" t="s">
        <v>44</v>
      </c>
      <c r="AG42" s="7" t="s">
        <v>35</v>
      </c>
      <c r="AH42" s="27">
        <v>6</v>
      </c>
      <c r="AI42" s="7">
        <v>4</v>
      </c>
      <c r="AJ42" s="7">
        <v>4</v>
      </c>
      <c r="AK42" s="87" t="s">
        <v>170</v>
      </c>
      <c r="AL42" s="87" t="s">
        <v>248</v>
      </c>
      <c r="AM42" s="106">
        <v>14</v>
      </c>
      <c r="AP42" s="228"/>
    </row>
    <row r="43" spans="1:42" ht="22.5" x14ac:dyDescent="0.25">
      <c r="A43" s="9" t="s">
        <v>249</v>
      </c>
      <c r="B43" s="16" t="s">
        <v>250</v>
      </c>
      <c r="C43" s="25" t="s">
        <v>26</v>
      </c>
      <c r="D43" s="22" t="s">
        <v>383</v>
      </c>
      <c r="E43" s="87" t="s">
        <v>384</v>
      </c>
      <c r="F43" s="10">
        <v>3222222</v>
      </c>
      <c r="G43" s="21">
        <v>73.972038567493115</v>
      </c>
      <c r="H43" s="21">
        <v>4.0555864865921713E-2</v>
      </c>
      <c r="I43" s="21">
        <v>6.7593108109869529E-2</v>
      </c>
      <c r="J43" s="21">
        <v>0.13518621621973906</v>
      </c>
      <c r="K43" s="17" t="s">
        <v>374</v>
      </c>
      <c r="L43" s="87" t="s">
        <v>27</v>
      </c>
      <c r="M43" s="25" t="s">
        <v>26</v>
      </c>
      <c r="N43" s="25" t="s">
        <v>26</v>
      </c>
      <c r="O43" s="25" t="s">
        <v>26</v>
      </c>
      <c r="P43" s="26"/>
      <c r="Q43" s="25" t="s">
        <v>26</v>
      </c>
      <c r="R43" s="25" t="s">
        <v>26</v>
      </c>
      <c r="S43" s="25" t="s">
        <v>26</v>
      </c>
      <c r="T43" s="26"/>
      <c r="U43" s="87" t="s">
        <v>28</v>
      </c>
      <c r="V43" s="87" t="s">
        <v>29</v>
      </c>
      <c r="W43" s="87" t="s">
        <v>30</v>
      </c>
      <c r="X43" s="87" t="s">
        <v>31</v>
      </c>
      <c r="Y43" s="87" t="s">
        <v>32</v>
      </c>
      <c r="Z43" s="87" t="s">
        <v>33</v>
      </c>
      <c r="AA43" s="7" t="s">
        <v>122</v>
      </c>
      <c r="AB43" s="7" t="s">
        <v>78</v>
      </c>
      <c r="AC43" s="27">
        <v>3</v>
      </c>
      <c r="AD43" s="6" t="s">
        <v>397</v>
      </c>
      <c r="AE43" s="7" t="s">
        <v>35</v>
      </c>
      <c r="AF43" s="7" t="s">
        <v>44</v>
      </c>
      <c r="AG43" s="7" t="s">
        <v>35</v>
      </c>
      <c r="AH43" s="27">
        <v>5.2</v>
      </c>
      <c r="AI43" s="7">
        <v>4</v>
      </c>
      <c r="AJ43" s="7">
        <v>4</v>
      </c>
      <c r="AK43" s="87" t="s">
        <v>170</v>
      </c>
      <c r="AL43" s="87" t="s">
        <v>89</v>
      </c>
      <c r="AM43" s="106">
        <v>16</v>
      </c>
      <c r="AP43" s="228"/>
    </row>
    <row r="44" spans="1:42" ht="15.75" x14ac:dyDescent="0.25">
      <c r="A44" s="9" t="s">
        <v>251</v>
      </c>
      <c r="B44" s="4" t="s">
        <v>252</v>
      </c>
      <c r="C44" s="25" t="s">
        <v>26</v>
      </c>
      <c r="D44" s="22" t="s">
        <v>382</v>
      </c>
      <c r="E44" s="87" t="s">
        <v>384</v>
      </c>
      <c r="F44" s="10">
        <v>224000</v>
      </c>
      <c r="G44" s="20">
        <v>5.1423324150596876</v>
      </c>
      <c r="H44" s="20">
        <v>0.58339285714285716</v>
      </c>
      <c r="I44" s="20">
        <v>0.97232142857142856</v>
      </c>
      <c r="J44" s="20">
        <v>1.9446428571428571</v>
      </c>
      <c r="K44" s="17" t="s">
        <v>374</v>
      </c>
      <c r="L44" s="87" t="s">
        <v>27</v>
      </c>
      <c r="M44" s="25" t="s">
        <v>26</v>
      </c>
      <c r="N44" s="25" t="s">
        <v>26</v>
      </c>
      <c r="O44" s="25" t="s">
        <v>26</v>
      </c>
      <c r="P44" s="26"/>
      <c r="Q44" s="26"/>
      <c r="R44" s="25" t="s">
        <v>26</v>
      </c>
      <c r="S44" s="25" t="s">
        <v>26</v>
      </c>
      <c r="T44" s="26"/>
      <c r="U44" s="87" t="s">
        <v>28</v>
      </c>
      <c r="V44" s="87" t="s">
        <v>29</v>
      </c>
      <c r="W44" s="87" t="s">
        <v>30</v>
      </c>
      <c r="X44" s="87" t="s">
        <v>31</v>
      </c>
      <c r="Y44" s="87" t="s">
        <v>32</v>
      </c>
      <c r="Z44" s="87" t="s">
        <v>33</v>
      </c>
      <c r="AA44" s="7" t="s">
        <v>122</v>
      </c>
      <c r="AB44" s="7" t="s">
        <v>34</v>
      </c>
      <c r="AC44" s="27">
        <v>3</v>
      </c>
      <c r="AD44" s="6" t="s">
        <v>397</v>
      </c>
      <c r="AE44" s="7" t="s">
        <v>40</v>
      </c>
      <c r="AF44" s="7" t="s">
        <v>35</v>
      </c>
      <c r="AG44" s="7" t="s">
        <v>35</v>
      </c>
      <c r="AH44" s="27">
        <v>5.2</v>
      </c>
      <c r="AI44" s="87" t="s">
        <v>170</v>
      </c>
      <c r="AJ44" s="87" t="s">
        <v>170</v>
      </c>
      <c r="AK44" s="87" t="s">
        <v>170</v>
      </c>
      <c r="AL44" s="87" t="s">
        <v>176</v>
      </c>
      <c r="AM44" s="108">
        <v>280</v>
      </c>
      <c r="AP44" s="227"/>
    </row>
    <row r="45" spans="1:42" ht="15.75" x14ac:dyDescent="0.25">
      <c r="A45" s="9" t="s">
        <v>253</v>
      </c>
      <c r="B45" s="16" t="s">
        <v>254</v>
      </c>
      <c r="C45" s="25" t="s">
        <v>26</v>
      </c>
      <c r="D45" s="22" t="s">
        <v>382</v>
      </c>
      <c r="E45" s="87" t="s">
        <v>384</v>
      </c>
      <c r="F45" s="10">
        <v>12800</v>
      </c>
      <c r="G45" s="21">
        <v>0.29384756657483929</v>
      </c>
      <c r="H45" s="21">
        <v>10.209375</v>
      </c>
      <c r="I45" s="21">
        <v>17.015625</v>
      </c>
      <c r="J45" s="21">
        <v>34.03125</v>
      </c>
      <c r="K45" s="17" t="s">
        <v>374</v>
      </c>
      <c r="L45" s="87" t="s">
        <v>27</v>
      </c>
      <c r="M45" s="25" t="s">
        <v>26</v>
      </c>
      <c r="N45" s="25" t="s">
        <v>26</v>
      </c>
      <c r="O45" s="25" t="s">
        <v>26</v>
      </c>
      <c r="P45" s="26"/>
      <c r="Q45" s="26"/>
      <c r="R45" s="25" t="s">
        <v>26</v>
      </c>
      <c r="S45" s="25" t="s">
        <v>26</v>
      </c>
      <c r="T45" s="26"/>
      <c r="U45" s="87" t="s">
        <v>28</v>
      </c>
      <c r="V45" s="87" t="s">
        <v>29</v>
      </c>
      <c r="W45" s="87" t="s">
        <v>30</v>
      </c>
      <c r="X45" s="87" t="s">
        <v>31</v>
      </c>
      <c r="Y45" s="87" t="s">
        <v>32</v>
      </c>
      <c r="Z45" s="87" t="s">
        <v>33</v>
      </c>
      <c r="AA45" s="7" t="s">
        <v>122</v>
      </c>
      <c r="AB45" s="7" t="s">
        <v>34</v>
      </c>
      <c r="AC45" s="27">
        <v>6</v>
      </c>
      <c r="AD45" s="6" t="s">
        <v>397</v>
      </c>
      <c r="AE45" s="7" t="s">
        <v>44</v>
      </c>
      <c r="AF45" s="7" t="s">
        <v>44</v>
      </c>
      <c r="AG45" s="7" t="s">
        <v>35</v>
      </c>
      <c r="AH45" s="27">
        <v>4.5</v>
      </c>
      <c r="AI45" s="87" t="s">
        <v>170</v>
      </c>
      <c r="AJ45" s="87" t="s">
        <v>170</v>
      </c>
      <c r="AK45" s="87" t="s">
        <v>170</v>
      </c>
      <c r="AL45" s="87" t="s">
        <v>36</v>
      </c>
      <c r="AM45" s="106">
        <v>48</v>
      </c>
      <c r="AP45" s="228"/>
    </row>
    <row r="46" spans="1:42" ht="15.75" x14ac:dyDescent="0.25">
      <c r="A46" s="9" t="s">
        <v>255</v>
      </c>
      <c r="B46" s="16" t="s">
        <v>256</v>
      </c>
      <c r="C46" s="25" t="s">
        <v>26</v>
      </c>
      <c r="D46" s="22" t="s">
        <v>382</v>
      </c>
      <c r="E46" s="87" t="s">
        <v>384</v>
      </c>
      <c r="F46" s="10">
        <v>67000</v>
      </c>
      <c r="G46" s="21">
        <v>1.5381083562901745</v>
      </c>
      <c r="H46" s="21">
        <v>1.9504477611940298</v>
      </c>
      <c r="I46" s="21">
        <v>3.2507462686567163</v>
      </c>
      <c r="J46" s="21">
        <v>6.5014925373134327</v>
      </c>
      <c r="K46" s="17" t="s">
        <v>374</v>
      </c>
      <c r="L46" s="87" t="s">
        <v>27</v>
      </c>
      <c r="M46" s="25" t="s">
        <v>26</v>
      </c>
      <c r="N46" s="25" t="s">
        <v>26</v>
      </c>
      <c r="O46" s="25" t="s">
        <v>26</v>
      </c>
      <c r="P46" s="25" t="s">
        <v>26</v>
      </c>
      <c r="Q46" s="25" t="s">
        <v>26</v>
      </c>
      <c r="R46" s="26"/>
      <c r="S46" s="26"/>
      <c r="T46" s="26"/>
      <c r="U46" s="87" t="s">
        <v>28</v>
      </c>
      <c r="V46" s="87" t="s">
        <v>29</v>
      </c>
      <c r="W46" s="87" t="s">
        <v>30</v>
      </c>
      <c r="X46" s="87" t="s">
        <v>31</v>
      </c>
      <c r="Y46" s="87" t="s">
        <v>32</v>
      </c>
      <c r="Z46" s="87" t="s">
        <v>33</v>
      </c>
      <c r="AA46" s="7" t="s">
        <v>122</v>
      </c>
      <c r="AB46" s="7" t="s">
        <v>78</v>
      </c>
      <c r="AC46" s="27">
        <v>5</v>
      </c>
      <c r="AD46" s="6" t="s">
        <v>396</v>
      </c>
      <c r="AE46" s="7" t="s">
        <v>36</v>
      </c>
      <c r="AF46" s="7" t="s">
        <v>40</v>
      </c>
      <c r="AG46" s="7" t="s">
        <v>44</v>
      </c>
      <c r="AH46" s="27">
        <v>4.7</v>
      </c>
      <c r="AI46" s="87" t="s">
        <v>170</v>
      </c>
      <c r="AJ46" s="87" t="s">
        <v>170</v>
      </c>
      <c r="AK46" s="87" t="s">
        <v>170</v>
      </c>
      <c r="AL46" s="87" t="s">
        <v>44</v>
      </c>
      <c r="AM46" s="106">
        <v>300</v>
      </c>
      <c r="AP46" s="228"/>
    </row>
    <row r="47" spans="1:42" ht="15.75" x14ac:dyDescent="0.25">
      <c r="A47" s="9" t="s">
        <v>257</v>
      </c>
      <c r="B47" s="16" t="s">
        <v>258</v>
      </c>
      <c r="C47" s="25" t="s">
        <v>26</v>
      </c>
      <c r="D47" s="22" t="s">
        <v>382</v>
      </c>
      <c r="E47" s="87" t="s">
        <v>384</v>
      </c>
      <c r="F47" s="10">
        <v>2982354</v>
      </c>
      <c r="G47" s="21">
        <v>68.465426997245174</v>
      </c>
      <c r="H47" s="21">
        <v>4.3817735922697311E-2</v>
      </c>
      <c r="I47" s="21">
        <v>7.3029559871162178E-2</v>
      </c>
      <c r="J47" s="21">
        <v>0.14605911974232436</v>
      </c>
      <c r="K47" s="17" t="s">
        <v>374</v>
      </c>
      <c r="L47" s="87" t="s">
        <v>27</v>
      </c>
      <c r="M47" s="25" t="s">
        <v>26</v>
      </c>
      <c r="N47" s="25" t="s">
        <v>26</v>
      </c>
      <c r="O47" s="25" t="s">
        <v>26</v>
      </c>
      <c r="P47" s="26"/>
      <c r="Q47" s="25" t="s">
        <v>26</v>
      </c>
      <c r="R47" s="25" t="s">
        <v>26</v>
      </c>
      <c r="S47" s="25" t="s">
        <v>26</v>
      </c>
      <c r="T47" s="26"/>
      <c r="U47" s="87" t="s">
        <v>28</v>
      </c>
      <c r="V47" s="87" t="s">
        <v>29</v>
      </c>
      <c r="W47" s="87" t="s">
        <v>30</v>
      </c>
      <c r="X47" s="87" t="s">
        <v>31</v>
      </c>
      <c r="Y47" s="87" t="s">
        <v>32</v>
      </c>
      <c r="Z47" s="87" t="s">
        <v>33</v>
      </c>
      <c r="AA47" s="7" t="s">
        <v>88</v>
      </c>
      <c r="AB47" s="7" t="s">
        <v>34</v>
      </c>
      <c r="AC47" s="27">
        <v>1</v>
      </c>
      <c r="AD47" s="6" t="s">
        <v>397</v>
      </c>
      <c r="AE47" s="7" t="s">
        <v>44</v>
      </c>
      <c r="AF47" s="7" t="s">
        <v>35</v>
      </c>
      <c r="AG47" s="7" t="s">
        <v>36</v>
      </c>
      <c r="AH47" s="27">
        <v>5.8</v>
      </c>
      <c r="AI47" s="87" t="s">
        <v>170</v>
      </c>
      <c r="AJ47" s="87" t="s">
        <v>170</v>
      </c>
      <c r="AK47" s="87" t="s">
        <v>170</v>
      </c>
      <c r="AL47" s="87" t="s">
        <v>36</v>
      </c>
      <c r="AM47" s="88">
        <v>400</v>
      </c>
      <c r="AP47" s="228"/>
    </row>
    <row r="48" spans="1:42" ht="15.75" x14ac:dyDescent="0.25">
      <c r="A48" s="9" t="s">
        <v>259</v>
      </c>
      <c r="B48" s="16" t="s">
        <v>260</v>
      </c>
      <c r="C48" s="25" t="s">
        <v>26</v>
      </c>
      <c r="D48" s="22" t="s">
        <v>382</v>
      </c>
      <c r="E48" s="87" t="s">
        <v>384</v>
      </c>
      <c r="F48" s="10">
        <v>4600000</v>
      </c>
      <c r="G48" s="21">
        <v>105.60146923783287</v>
      </c>
      <c r="H48" s="21">
        <v>2.8408695652173913E-2</v>
      </c>
      <c r="I48" s="21">
        <v>4.7347826086956521E-2</v>
      </c>
      <c r="J48" s="21">
        <v>9.4695652173913042E-2</v>
      </c>
      <c r="K48" s="17" t="s">
        <v>374</v>
      </c>
      <c r="L48" s="87" t="s">
        <v>27</v>
      </c>
      <c r="M48" s="25" t="s">
        <v>26</v>
      </c>
      <c r="N48" s="25" t="s">
        <v>26</v>
      </c>
      <c r="O48" s="25" t="s">
        <v>26</v>
      </c>
      <c r="P48" s="26"/>
      <c r="Q48" s="25" t="s">
        <v>26</v>
      </c>
      <c r="R48" s="25" t="s">
        <v>26</v>
      </c>
      <c r="S48" s="25" t="s">
        <v>26</v>
      </c>
      <c r="T48" s="26"/>
      <c r="U48" s="87" t="s">
        <v>28</v>
      </c>
      <c r="V48" s="87" t="s">
        <v>29</v>
      </c>
      <c r="W48" s="87" t="s">
        <v>30</v>
      </c>
      <c r="X48" s="87" t="s">
        <v>31</v>
      </c>
      <c r="Y48" s="87" t="s">
        <v>32</v>
      </c>
      <c r="Z48" s="87" t="s">
        <v>33</v>
      </c>
      <c r="AA48" s="7" t="s">
        <v>122</v>
      </c>
      <c r="AB48" s="7" t="s">
        <v>34</v>
      </c>
      <c r="AC48" s="27">
        <v>4</v>
      </c>
      <c r="AD48" s="6" t="s">
        <v>396</v>
      </c>
      <c r="AE48" s="7" t="s">
        <v>35</v>
      </c>
      <c r="AF48" s="7" t="s">
        <v>35</v>
      </c>
      <c r="AG48" s="7" t="s">
        <v>35</v>
      </c>
      <c r="AH48" s="27">
        <v>4.8</v>
      </c>
      <c r="AI48" s="87" t="s">
        <v>170</v>
      </c>
      <c r="AJ48" s="87" t="s">
        <v>170</v>
      </c>
      <c r="AK48" s="87" t="s">
        <v>170</v>
      </c>
      <c r="AL48" s="87" t="s">
        <v>36</v>
      </c>
      <c r="AM48" s="106">
        <v>200</v>
      </c>
      <c r="AP48" s="226"/>
    </row>
    <row r="49" spans="1:42" ht="15.75" x14ac:dyDescent="0.25">
      <c r="A49" s="9" t="s">
        <v>261</v>
      </c>
      <c r="B49" s="16" t="s">
        <v>262</v>
      </c>
      <c r="C49" s="25" t="s">
        <v>26</v>
      </c>
      <c r="D49" s="22" t="s">
        <v>382</v>
      </c>
      <c r="E49" s="87" t="s">
        <v>384</v>
      </c>
      <c r="F49" s="10">
        <v>1008000</v>
      </c>
      <c r="G49" s="21">
        <v>23.140495867768596</v>
      </c>
      <c r="H49" s="21">
        <v>0.12964285714285714</v>
      </c>
      <c r="I49" s="21">
        <v>0.21607142857142855</v>
      </c>
      <c r="J49" s="21">
        <v>0.43214285714285711</v>
      </c>
      <c r="K49" s="17" t="s">
        <v>374</v>
      </c>
      <c r="L49" s="87" t="s">
        <v>27</v>
      </c>
      <c r="M49" s="25" t="s">
        <v>26</v>
      </c>
      <c r="N49" s="25" t="s">
        <v>26</v>
      </c>
      <c r="O49" s="25" t="s">
        <v>26</v>
      </c>
      <c r="P49" s="26"/>
      <c r="Q49" s="26"/>
      <c r="R49" s="25" t="s">
        <v>26</v>
      </c>
      <c r="S49" s="25" t="s">
        <v>26</v>
      </c>
      <c r="T49" s="26"/>
      <c r="U49" s="87" t="s">
        <v>28</v>
      </c>
      <c r="V49" s="87" t="s">
        <v>29</v>
      </c>
      <c r="W49" s="87" t="s">
        <v>30</v>
      </c>
      <c r="X49" s="87" t="s">
        <v>31</v>
      </c>
      <c r="Y49" s="87" t="s">
        <v>32</v>
      </c>
      <c r="Z49" s="87" t="s">
        <v>33</v>
      </c>
      <c r="AA49" s="7" t="s">
        <v>122</v>
      </c>
      <c r="AB49" s="7" t="s">
        <v>62</v>
      </c>
      <c r="AC49" s="27">
        <v>2</v>
      </c>
      <c r="AD49" s="6" t="s">
        <v>396</v>
      </c>
      <c r="AE49" s="7" t="s">
        <v>40</v>
      </c>
      <c r="AF49" s="7" t="s">
        <v>35</v>
      </c>
      <c r="AG49" s="7" t="s">
        <v>44</v>
      </c>
      <c r="AH49" s="27">
        <v>6.5</v>
      </c>
      <c r="AI49" s="87" t="s">
        <v>170</v>
      </c>
      <c r="AJ49" s="87" t="s">
        <v>170</v>
      </c>
      <c r="AK49" s="87" t="s">
        <v>170</v>
      </c>
      <c r="AL49" s="87" t="s">
        <v>36</v>
      </c>
      <c r="AM49" s="106">
        <v>260</v>
      </c>
      <c r="AP49" s="226"/>
    </row>
    <row r="50" spans="1:42" ht="15.75" x14ac:dyDescent="0.25">
      <c r="A50" s="9" t="s">
        <v>263</v>
      </c>
      <c r="B50" s="16" t="s">
        <v>264</v>
      </c>
      <c r="C50" s="25" t="s">
        <v>26</v>
      </c>
      <c r="D50" s="22" t="s">
        <v>382</v>
      </c>
      <c r="E50" s="87" t="s">
        <v>384</v>
      </c>
      <c r="F50" s="10">
        <v>700000</v>
      </c>
      <c r="G50" s="21">
        <v>16.069788797061523</v>
      </c>
      <c r="H50" s="21">
        <v>0.18668571428571429</v>
      </c>
      <c r="I50" s="21">
        <v>0.31114285714285717</v>
      </c>
      <c r="J50" s="21">
        <v>0.62228571428571433</v>
      </c>
      <c r="K50" s="17" t="s">
        <v>374</v>
      </c>
      <c r="L50" s="87" t="s">
        <v>27</v>
      </c>
      <c r="M50" s="25" t="s">
        <v>26</v>
      </c>
      <c r="N50" s="25" t="s">
        <v>26</v>
      </c>
      <c r="O50" s="25" t="s">
        <v>26</v>
      </c>
      <c r="P50" s="25" t="s">
        <v>26</v>
      </c>
      <c r="Q50" s="25" t="s">
        <v>26</v>
      </c>
      <c r="R50" s="25" t="s">
        <v>26</v>
      </c>
      <c r="S50" s="25" t="s">
        <v>26</v>
      </c>
      <c r="T50" s="26"/>
      <c r="U50" s="87" t="s">
        <v>28</v>
      </c>
      <c r="V50" s="87" t="s">
        <v>29</v>
      </c>
      <c r="W50" s="87" t="s">
        <v>30</v>
      </c>
      <c r="X50" s="87" t="s">
        <v>31</v>
      </c>
      <c r="Y50" s="87" t="s">
        <v>32</v>
      </c>
      <c r="Z50" s="87" t="s">
        <v>33</v>
      </c>
      <c r="AA50" s="7" t="s">
        <v>122</v>
      </c>
      <c r="AB50" s="7" t="s">
        <v>34</v>
      </c>
      <c r="AC50" s="27">
        <v>6</v>
      </c>
      <c r="AD50" s="6" t="s">
        <v>399</v>
      </c>
      <c r="AE50" s="7" t="s">
        <v>36</v>
      </c>
      <c r="AF50" s="7" t="s">
        <v>44</v>
      </c>
      <c r="AG50" s="7" t="s">
        <v>35</v>
      </c>
      <c r="AH50" s="27">
        <v>4.5</v>
      </c>
      <c r="AI50" s="87" t="s">
        <v>170</v>
      </c>
      <c r="AJ50" s="87" t="s">
        <v>170</v>
      </c>
      <c r="AK50" s="87" t="s">
        <v>170</v>
      </c>
      <c r="AL50" s="87" t="s">
        <v>36</v>
      </c>
      <c r="AM50" s="96">
        <v>200</v>
      </c>
      <c r="AP50" s="228"/>
    </row>
    <row r="51" spans="1:42" ht="15.75" x14ac:dyDescent="0.25">
      <c r="A51" s="9" t="s">
        <v>265</v>
      </c>
      <c r="B51" s="16" t="s">
        <v>266</v>
      </c>
      <c r="C51" s="25" t="s">
        <v>26</v>
      </c>
      <c r="D51" s="22" t="s">
        <v>382</v>
      </c>
      <c r="E51" s="87" t="s">
        <v>384</v>
      </c>
      <c r="F51" s="10">
        <v>1009000</v>
      </c>
      <c r="G51" s="21">
        <v>23.163452708907254</v>
      </c>
      <c r="H51" s="21">
        <v>0.1295143706640238</v>
      </c>
      <c r="I51" s="21">
        <v>0.21585728444003965</v>
      </c>
      <c r="J51" s="21">
        <v>0.43171456888007931</v>
      </c>
      <c r="K51" s="17" t="s">
        <v>374</v>
      </c>
      <c r="L51" s="87" t="s">
        <v>27</v>
      </c>
      <c r="M51" s="25" t="s">
        <v>26</v>
      </c>
      <c r="N51" s="25" t="s">
        <v>26</v>
      </c>
      <c r="O51" s="25" t="s">
        <v>26</v>
      </c>
      <c r="P51" s="26"/>
      <c r="Q51" s="26"/>
      <c r="R51" s="25" t="s">
        <v>26</v>
      </c>
      <c r="S51" s="25" t="s">
        <v>26</v>
      </c>
      <c r="T51" s="25" t="s">
        <v>26</v>
      </c>
      <c r="U51" s="87" t="s">
        <v>28</v>
      </c>
      <c r="V51" s="87" t="s">
        <v>29</v>
      </c>
      <c r="W51" s="87" t="s">
        <v>30</v>
      </c>
      <c r="X51" s="87" t="s">
        <v>31</v>
      </c>
      <c r="Y51" s="87" t="s">
        <v>32</v>
      </c>
      <c r="Z51" s="87" t="s">
        <v>33</v>
      </c>
      <c r="AA51" s="7" t="s">
        <v>122</v>
      </c>
      <c r="AB51" s="7" t="s">
        <v>34</v>
      </c>
      <c r="AC51" s="27">
        <v>4</v>
      </c>
      <c r="AD51" s="6" t="s">
        <v>397</v>
      </c>
      <c r="AE51" s="7" t="s">
        <v>40</v>
      </c>
      <c r="AF51" s="7" t="s">
        <v>36</v>
      </c>
      <c r="AG51" s="7" t="s">
        <v>35</v>
      </c>
      <c r="AH51" s="27">
        <v>5</v>
      </c>
      <c r="AI51" s="87" t="s">
        <v>170</v>
      </c>
      <c r="AJ51" s="87" t="s">
        <v>170</v>
      </c>
      <c r="AK51" s="87" t="s">
        <v>170</v>
      </c>
      <c r="AL51" s="87" t="s">
        <v>36</v>
      </c>
      <c r="AM51" s="106">
        <v>240</v>
      </c>
      <c r="AP51" s="228"/>
    </row>
    <row r="52" spans="1:42" ht="15.75" x14ac:dyDescent="0.25">
      <c r="A52" s="9" t="s">
        <v>267</v>
      </c>
      <c r="B52" s="16" t="s">
        <v>268</v>
      </c>
      <c r="C52" s="25" t="s">
        <v>26</v>
      </c>
      <c r="D52" s="22" t="s">
        <v>382</v>
      </c>
      <c r="E52" s="87" t="s">
        <v>384</v>
      </c>
      <c r="F52" s="10">
        <v>1000000</v>
      </c>
      <c r="G52" s="21">
        <v>22.956841138659321</v>
      </c>
      <c r="H52" s="21">
        <v>0.13067999999999999</v>
      </c>
      <c r="I52" s="21">
        <v>0.21779999999999999</v>
      </c>
      <c r="J52" s="21">
        <v>0.43559999999999999</v>
      </c>
      <c r="K52" s="17" t="s">
        <v>374</v>
      </c>
      <c r="L52" s="87" t="s">
        <v>27</v>
      </c>
      <c r="M52" s="25" t="s">
        <v>26</v>
      </c>
      <c r="N52" s="25" t="s">
        <v>26</v>
      </c>
      <c r="O52" s="25" t="s">
        <v>26</v>
      </c>
      <c r="P52" s="26"/>
      <c r="Q52" s="26"/>
      <c r="R52" s="25" t="s">
        <v>26</v>
      </c>
      <c r="S52" s="25" t="s">
        <v>26</v>
      </c>
      <c r="T52" s="26"/>
      <c r="U52" s="87" t="s">
        <v>28</v>
      </c>
      <c r="V52" s="87" t="s">
        <v>29</v>
      </c>
      <c r="W52" s="87" t="s">
        <v>30</v>
      </c>
      <c r="X52" s="87" t="s">
        <v>31</v>
      </c>
      <c r="Y52" s="87" t="s">
        <v>32</v>
      </c>
      <c r="Z52" s="87" t="s">
        <v>33</v>
      </c>
      <c r="AA52" s="7" t="s">
        <v>122</v>
      </c>
      <c r="AB52" s="7" t="s">
        <v>34</v>
      </c>
      <c r="AC52" s="27">
        <v>3</v>
      </c>
      <c r="AD52" s="6" t="s">
        <v>397</v>
      </c>
      <c r="AE52" s="7" t="s">
        <v>44</v>
      </c>
      <c r="AF52" s="7" t="s">
        <v>35</v>
      </c>
      <c r="AG52" s="7" t="s">
        <v>35</v>
      </c>
      <c r="AH52" s="27">
        <v>5</v>
      </c>
      <c r="AI52" s="87" t="s">
        <v>170</v>
      </c>
      <c r="AJ52" s="87" t="s">
        <v>170</v>
      </c>
      <c r="AK52" s="87" t="s">
        <v>170</v>
      </c>
      <c r="AL52" s="87" t="s">
        <v>36</v>
      </c>
      <c r="AM52" s="106">
        <v>280</v>
      </c>
      <c r="AP52" s="226"/>
    </row>
    <row r="53" spans="1:42" ht="15.75" x14ac:dyDescent="0.25">
      <c r="A53" s="9" t="s">
        <v>269</v>
      </c>
      <c r="B53" s="16" t="s">
        <v>270</v>
      </c>
      <c r="C53" s="25" t="s">
        <v>26</v>
      </c>
      <c r="D53" s="22" t="s">
        <v>382</v>
      </c>
      <c r="E53" s="87" t="s">
        <v>384</v>
      </c>
      <c r="F53" s="10">
        <v>700000</v>
      </c>
      <c r="G53" s="21">
        <v>16.069788797061523</v>
      </c>
      <c r="H53" s="21">
        <v>0.18668571428571429</v>
      </c>
      <c r="I53" s="21">
        <v>0.31114285714285717</v>
      </c>
      <c r="J53" s="21">
        <v>0.62228571428571433</v>
      </c>
      <c r="K53" s="17" t="s">
        <v>374</v>
      </c>
      <c r="L53" s="87" t="s">
        <v>27</v>
      </c>
      <c r="M53" s="25" t="s">
        <v>26</v>
      </c>
      <c r="N53" s="25" t="s">
        <v>26</v>
      </c>
      <c r="O53" s="25" t="s">
        <v>26</v>
      </c>
      <c r="P53" s="25" t="s">
        <v>26</v>
      </c>
      <c r="Q53" s="25" t="s">
        <v>26</v>
      </c>
      <c r="R53" s="26"/>
      <c r="S53" s="26"/>
      <c r="T53" s="26"/>
      <c r="U53" s="87" t="s">
        <v>28</v>
      </c>
      <c r="V53" s="87" t="s">
        <v>29</v>
      </c>
      <c r="W53" s="87" t="s">
        <v>30</v>
      </c>
      <c r="X53" s="87" t="s">
        <v>31</v>
      </c>
      <c r="Y53" s="87" t="s">
        <v>32</v>
      </c>
      <c r="Z53" s="87" t="s">
        <v>33</v>
      </c>
      <c r="AA53" s="7" t="s">
        <v>122</v>
      </c>
      <c r="AB53" s="7" t="s">
        <v>190</v>
      </c>
      <c r="AC53" s="27">
        <v>6</v>
      </c>
      <c r="AD53" s="6" t="s">
        <v>397</v>
      </c>
      <c r="AE53" s="7" t="s">
        <v>36</v>
      </c>
      <c r="AF53" s="7" t="s">
        <v>44</v>
      </c>
      <c r="AG53" s="7" t="s">
        <v>44</v>
      </c>
      <c r="AH53" s="27">
        <v>4.5</v>
      </c>
      <c r="AI53" s="87" t="s">
        <v>170</v>
      </c>
      <c r="AJ53" s="87" t="s">
        <v>170</v>
      </c>
      <c r="AK53" s="87" t="s">
        <v>170</v>
      </c>
      <c r="AL53" s="87" t="s">
        <v>36</v>
      </c>
      <c r="AM53" s="106">
        <v>400</v>
      </c>
      <c r="AP53" s="226"/>
    </row>
    <row r="54" spans="1:42" ht="15.75" x14ac:dyDescent="0.25">
      <c r="A54" s="9" t="s">
        <v>271</v>
      </c>
      <c r="B54" s="4" t="s">
        <v>272</v>
      </c>
      <c r="C54" s="25" t="s">
        <v>26</v>
      </c>
      <c r="D54" s="22" t="s">
        <v>382</v>
      </c>
      <c r="E54" s="87" t="s">
        <v>384</v>
      </c>
      <c r="F54" s="10">
        <v>1000000</v>
      </c>
      <c r="G54" s="20">
        <v>22.956841138659321</v>
      </c>
      <c r="H54" s="20">
        <v>0.13067999999999999</v>
      </c>
      <c r="I54" s="20">
        <v>0.21779999999999999</v>
      </c>
      <c r="J54" s="20">
        <v>0.43559999999999999</v>
      </c>
      <c r="K54" s="17" t="s">
        <v>374</v>
      </c>
      <c r="L54" s="87" t="s">
        <v>27</v>
      </c>
      <c r="M54" s="25" t="s">
        <v>26</v>
      </c>
      <c r="N54" s="25" t="s">
        <v>26</v>
      </c>
      <c r="O54" s="25" t="s">
        <v>26</v>
      </c>
      <c r="P54" s="26"/>
      <c r="Q54" s="26"/>
      <c r="R54" s="25" t="s">
        <v>26</v>
      </c>
      <c r="S54" s="25" t="s">
        <v>26</v>
      </c>
      <c r="T54" s="26"/>
      <c r="U54" s="87" t="s">
        <v>28</v>
      </c>
      <c r="V54" s="87" t="s">
        <v>29</v>
      </c>
      <c r="W54" s="87" t="s">
        <v>30</v>
      </c>
      <c r="X54" s="87" t="s">
        <v>31</v>
      </c>
      <c r="Y54" s="87" t="s">
        <v>32</v>
      </c>
      <c r="Z54" s="87" t="s">
        <v>33</v>
      </c>
      <c r="AA54" s="7" t="s">
        <v>122</v>
      </c>
      <c r="AB54" s="7" t="s">
        <v>190</v>
      </c>
      <c r="AC54" s="27">
        <v>4</v>
      </c>
      <c r="AD54" s="6" t="s">
        <v>397</v>
      </c>
      <c r="AE54" s="7" t="s">
        <v>40</v>
      </c>
      <c r="AF54" s="7" t="s">
        <v>44</v>
      </c>
      <c r="AG54" s="7" t="s">
        <v>44</v>
      </c>
      <c r="AH54" s="27">
        <v>5</v>
      </c>
      <c r="AI54" s="87" t="s">
        <v>170</v>
      </c>
      <c r="AJ54" s="87" t="s">
        <v>170</v>
      </c>
      <c r="AK54" s="87" t="s">
        <v>170</v>
      </c>
      <c r="AL54" s="87" t="s">
        <v>36</v>
      </c>
      <c r="AM54" s="106">
        <v>148</v>
      </c>
      <c r="AP54" s="226"/>
    </row>
    <row r="55" spans="1:42" ht="15.75" x14ac:dyDescent="0.25">
      <c r="A55" s="9" t="s">
        <v>273</v>
      </c>
      <c r="B55" s="16" t="s">
        <v>274</v>
      </c>
      <c r="C55" s="25" t="s">
        <v>26</v>
      </c>
      <c r="D55" s="22" t="s">
        <v>382</v>
      </c>
      <c r="E55" s="87" t="s">
        <v>384</v>
      </c>
      <c r="F55" s="10">
        <v>700000</v>
      </c>
      <c r="G55" s="21">
        <v>16.069788797061523</v>
      </c>
      <c r="H55" s="21">
        <v>0.18668571428571429</v>
      </c>
      <c r="I55" s="21">
        <v>0.31114285714285717</v>
      </c>
      <c r="J55" s="21">
        <v>0.62228571428571433</v>
      </c>
      <c r="K55" s="17" t="s">
        <v>374</v>
      </c>
      <c r="L55" s="87" t="s">
        <v>27</v>
      </c>
      <c r="M55" s="25" t="s">
        <v>26</v>
      </c>
      <c r="N55" s="25" t="s">
        <v>26</v>
      </c>
      <c r="O55" s="25" t="s">
        <v>26</v>
      </c>
      <c r="P55" s="26"/>
      <c r="Q55" s="26"/>
      <c r="R55" s="25" t="s">
        <v>26</v>
      </c>
      <c r="S55" s="25" t="s">
        <v>26</v>
      </c>
      <c r="T55" s="26"/>
      <c r="U55" s="87" t="s">
        <v>28</v>
      </c>
      <c r="V55" s="87" t="s">
        <v>29</v>
      </c>
      <c r="W55" s="87" t="s">
        <v>30</v>
      </c>
      <c r="X55" s="87" t="s">
        <v>31</v>
      </c>
      <c r="Y55" s="87" t="s">
        <v>32</v>
      </c>
      <c r="Z55" s="87" t="s">
        <v>33</v>
      </c>
      <c r="AA55" s="7" t="s">
        <v>122</v>
      </c>
      <c r="AB55" s="7" t="s">
        <v>78</v>
      </c>
      <c r="AC55" s="27">
        <v>3</v>
      </c>
      <c r="AD55" s="6" t="s">
        <v>397</v>
      </c>
      <c r="AE55" s="7" t="s">
        <v>40</v>
      </c>
      <c r="AF55" s="7" t="s">
        <v>44</v>
      </c>
      <c r="AG55" s="7" t="s">
        <v>44</v>
      </c>
      <c r="AH55" s="27">
        <v>5</v>
      </c>
      <c r="AI55" s="87" t="s">
        <v>170</v>
      </c>
      <c r="AJ55" s="87" t="s">
        <v>170</v>
      </c>
      <c r="AK55" s="87" t="s">
        <v>170</v>
      </c>
      <c r="AL55" s="87" t="s">
        <v>36</v>
      </c>
      <c r="AM55" s="106">
        <v>450</v>
      </c>
      <c r="AP55" s="226"/>
    </row>
    <row r="56" spans="1:42" ht="15.75" x14ac:dyDescent="0.25">
      <c r="A56" s="9" t="s">
        <v>275</v>
      </c>
      <c r="B56" s="16" t="s">
        <v>276</v>
      </c>
      <c r="C56" s="25" t="s">
        <v>26</v>
      </c>
      <c r="D56" s="22" t="s">
        <v>382</v>
      </c>
      <c r="E56" s="87" t="s">
        <v>384</v>
      </c>
      <c r="F56" s="10">
        <v>238144</v>
      </c>
      <c r="G56" s="21">
        <v>5.4670339761248856</v>
      </c>
      <c r="H56" s="21">
        <v>0.54874361730717547</v>
      </c>
      <c r="I56" s="21">
        <v>0.91457269551195908</v>
      </c>
      <c r="J56" s="21">
        <v>1.8291453910239182</v>
      </c>
      <c r="K56" s="17" t="s">
        <v>374</v>
      </c>
      <c r="L56" s="87" t="s">
        <v>27</v>
      </c>
      <c r="M56" s="25" t="s">
        <v>26</v>
      </c>
      <c r="N56" s="25" t="s">
        <v>26</v>
      </c>
      <c r="O56" s="25" t="s">
        <v>26</v>
      </c>
      <c r="P56" s="26"/>
      <c r="Q56" s="26"/>
      <c r="R56" s="25" t="s">
        <v>26</v>
      </c>
      <c r="S56" s="25" t="s">
        <v>26</v>
      </c>
      <c r="T56" s="25" t="s">
        <v>26</v>
      </c>
      <c r="U56" s="87" t="s">
        <v>28</v>
      </c>
      <c r="V56" s="87" t="s">
        <v>29</v>
      </c>
      <c r="W56" s="87" t="s">
        <v>30</v>
      </c>
      <c r="X56" s="87" t="s">
        <v>31</v>
      </c>
      <c r="Y56" s="87" t="s">
        <v>32</v>
      </c>
      <c r="Z56" s="87" t="s">
        <v>33</v>
      </c>
      <c r="AA56" s="7" t="s">
        <v>122</v>
      </c>
      <c r="AB56" s="7"/>
      <c r="AC56" s="27">
        <v>2</v>
      </c>
      <c r="AD56" s="6" t="s">
        <v>396</v>
      </c>
      <c r="AE56" s="7" t="s">
        <v>40</v>
      </c>
      <c r="AF56" s="7" t="s">
        <v>36</v>
      </c>
      <c r="AG56" s="7" t="s">
        <v>35</v>
      </c>
      <c r="AH56" s="27">
        <v>7</v>
      </c>
      <c r="AI56" s="87" t="s">
        <v>52</v>
      </c>
      <c r="AJ56" s="7">
        <v>4</v>
      </c>
      <c r="AK56" s="7">
        <v>6</v>
      </c>
      <c r="AL56" s="87" t="s">
        <v>36</v>
      </c>
      <c r="AM56" s="106">
        <v>24</v>
      </c>
      <c r="AP56" s="228"/>
    </row>
    <row r="57" spans="1:42" ht="15.75" x14ac:dyDescent="0.25">
      <c r="A57" s="9" t="s">
        <v>277</v>
      </c>
      <c r="B57" s="16" t="s">
        <v>278</v>
      </c>
      <c r="C57" s="25" t="s">
        <v>26</v>
      </c>
      <c r="D57" s="22" t="s">
        <v>382</v>
      </c>
      <c r="E57" s="87" t="s">
        <v>384</v>
      </c>
      <c r="F57" s="10">
        <v>325000</v>
      </c>
      <c r="G57" s="21">
        <v>7.4609733700642789</v>
      </c>
      <c r="H57" s="21">
        <v>0.40209230769230769</v>
      </c>
      <c r="I57" s="21">
        <v>0.67015384615384621</v>
      </c>
      <c r="J57" s="21">
        <v>1.3403076923076924</v>
      </c>
      <c r="K57" s="17" t="s">
        <v>374</v>
      </c>
      <c r="L57" s="87" t="s">
        <v>27</v>
      </c>
      <c r="M57" s="25" t="s">
        <v>26</v>
      </c>
      <c r="N57" s="25" t="s">
        <v>26</v>
      </c>
      <c r="O57" s="25" t="s">
        <v>26</v>
      </c>
      <c r="P57" s="26"/>
      <c r="Q57" s="26"/>
      <c r="R57" s="25" t="s">
        <v>26</v>
      </c>
      <c r="S57" s="25" t="s">
        <v>26</v>
      </c>
      <c r="T57" s="26"/>
      <c r="U57" s="87" t="s">
        <v>28</v>
      </c>
      <c r="V57" s="87" t="s">
        <v>29</v>
      </c>
      <c r="W57" s="87" t="s">
        <v>30</v>
      </c>
      <c r="X57" s="87" t="s">
        <v>31</v>
      </c>
      <c r="Y57" s="87" t="s">
        <v>32</v>
      </c>
      <c r="Z57" s="87" t="s">
        <v>33</v>
      </c>
      <c r="AA57" s="7" t="s">
        <v>213</v>
      </c>
      <c r="AB57" s="7" t="s">
        <v>55</v>
      </c>
      <c r="AC57" s="27">
        <v>1</v>
      </c>
      <c r="AD57" s="6" t="s">
        <v>399</v>
      </c>
      <c r="AE57" s="7" t="s">
        <v>44</v>
      </c>
      <c r="AF57" s="7" t="s">
        <v>44</v>
      </c>
      <c r="AG57" s="7" t="s">
        <v>36</v>
      </c>
      <c r="AH57" s="27">
        <v>4.5</v>
      </c>
      <c r="AI57" s="87" t="s">
        <v>170</v>
      </c>
      <c r="AJ57" s="87" t="s">
        <v>170</v>
      </c>
      <c r="AK57" s="87" t="s">
        <v>170</v>
      </c>
      <c r="AL57" s="87" t="s">
        <v>176</v>
      </c>
      <c r="AM57" s="88">
        <v>390</v>
      </c>
      <c r="AP57" s="226"/>
    </row>
    <row r="58" spans="1:42" ht="15.75" x14ac:dyDescent="0.25">
      <c r="A58" s="9" t="s">
        <v>279</v>
      </c>
      <c r="B58" s="16" t="s">
        <v>280</v>
      </c>
      <c r="C58" s="25" t="s">
        <v>26</v>
      </c>
      <c r="D58" s="22" t="s">
        <v>382</v>
      </c>
      <c r="E58" s="87" t="s">
        <v>384</v>
      </c>
      <c r="F58" s="10">
        <v>500000</v>
      </c>
      <c r="G58" s="21">
        <v>11.478420569329661</v>
      </c>
      <c r="H58" s="21">
        <v>0.26135999999999998</v>
      </c>
      <c r="I58" s="21">
        <v>0.43559999999999999</v>
      </c>
      <c r="J58" s="21">
        <v>0.87119999999999997</v>
      </c>
      <c r="K58" s="17" t="s">
        <v>374</v>
      </c>
      <c r="L58" s="87" t="s">
        <v>27</v>
      </c>
      <c r="M58" s="25" t="s">
        <v>26</v>
      </c>
      <c r="N58" s="25" t="s">
        <v>26</v>
      </c>
      <c r="O58" s="25" t="s">
        <v>26</v>
      </c>
      <c r="P58" s="26"/>
      <c r="Q58" s="25" t="s">
        <v>26</v>
      </c>
      <c r="R58" s="25" t="s">
        <v>26</v>
      </c>
      <c r="S58" s="25" t="s">
        <v>26</v>
      </c>
      <c r="T58" s="26"/>
      <c r="U58" s="87" t="s">
        <v>28</v>
      </c>
      <c r="V58" s="87" t="s">
        <v>29</v>
      </c>
      <c r="W58" s="87" t="s">
        <v>30</v>
      </c>
      <c r="X58" s="87" t="s">
        <v>31</v>
      </c>
      <c r="Y58" s="87" t="s">
        <v>32</v>
      </c>
      <c r="Z58" s="87" t="s">
        <v>33</v>
      </c>
      <c r="AA58" s="7" t="s">
        <v>85</v>
      </c>
      <c r="AB58" s="7" t="s">
        <v>62</v>
      </c>
      <c r="AC58" s="27">
        <v>3</v>
      </c>
      <c r="AD58" s="6" t="s">
        <v>397</v>
      </c>
      <c r="AE58" s="7" t="s">
        <v>35</v>
      </c>
      <c r="AF58" s="7" t="s">
        <v>35</v>
      </c>
      <c r="AG58" s="7" t="s">
        <v>35</v>
      </c>
      <c r="AH58" s="27">
        <v>4.5</v>
      </c>
      <c r="AI58" s="87" t="s">
        <v>170</v>
      </c>
      <c r="AJ58" s="87" t="s">
        <v>170</v>
      </c>
      <c r="AK58" s="87" t="s">
        <v>170</v>
      </c>
      <c r="AL58" s="87" t="s">
        <v>36</v>
      </c>
      <c r="AM58" s="88">
        <v>320</v>
      </c>
      <c r="AP58" s="228"/>
    </row>
    <row r="59" spans="1:42" ht="15.75" x14ac:dyDescent="0.25">
      <c r="A59" s="9" t="s">
        <v>281</v>
      </c>
      <c r="B59" s="16" t="s">
        <v>282</v>
      </c>
      <c r="C59" s="25" t="s">
        <v>26</v>
      </c>
      <c r="D59" s="22" t="s">
        <v>382</v>
      </c>
      <c r="E59" s="87" t="s">
        <v>384</v>
      </c>
      <c r="F59" s="10">
        <v>18000</v>
      </c>
      <c r="G59" s="21">
        <v>0.41322314049586778</v>
      </c>
      <c r="H59" s="21">
        <v>7.26</v>
      </c>
      <c r="I59" s="21">
        <v>12.1</v>
      </c>
      <c r="J59" s="21">
        <v>24.2</v>
      </c>
      <c r="K59" s="17" t="s">
        <v>374</v>
      </c>
      <c r="L59" s="87" t="s">
        <v>27</v>
      </c>
      <c r="M59" s="25" t="s">
        <v>26</v>
      </c>
      <c r="N59" s="25" t="s">
        <v>26</v>
      </c>
      <c r="O59" s="25" t="s">
        <v>26</v>
      </c>
      <c r="P59" s="25" t="s">
        <v>26</v>
      </c>
      <c r="Q59" s="25" t="s">
        <v>26</v>
      </c>
      <c r="R59" s="26"/>
      <c r="S59" s="26"/>
      <c r="T59" s="26"/>
      <c r="U59" s="87" t="s">
        <v>28</v>
      </c>
      <c r="V59" s="87" t="s">
        <v>29</v>
      </c>
      <c r="W59" s="87" t="s">
        <v>30</v>
      </c>
      <c r="X59" s="87" t="s">
        <v>31</v>
      </c>
      <c r="Y59" s="87" t="s">
        <v>32</v>
      </c>
      <c r="Z59" s="87" t="s">
        <v>33</v>
      </c>
      <c r="AA59" s="7" t="s">
        <v>118</v>
      </c>
      <c r="AB59" s="7" t="s">
        <v>167</v>
      </c>
      <c r="AC59" s="27">
        <v>3</v>
      </c>
      <c r="AD59" s="6" t="s">
        <v>399</v>
      </c>
      <c r="AE59" s="7" t="s">
        <v>36</v>
      </c>
      <c r="AF59" s="7" t="s">
        <v>40</v>
      </c>
      <c r="AG59" s="7" t="s">
        <v>35</v>
      </c>
      <c r="AH59" s="27">
        <v>4.8</v>
      </c>
      <c r="AI59" s="87" t="s">
        <v>170</v>
      </c>
      <c r="AJ59" s="87" t="s">
        <v>170</v>
      </c>
      <c r="AK59" s="87" t="s">
        <v>170</v>
      </c>
      <c r="AL59" s="87" t="s">
        <v>44</v>
      </c>
      <c r="AM59" s="108">
        <v>140</v>
      </c>
      <c r="AP59" s="227"/>
    </row>
    <row r="60" spans="1:42" ht="15.75" x14ac:dyDescent="0.25">
      <c r="A60" s="9" t="s">
        <v>283</v>
      </c>
      <c r="B60" s="16" t="s">
        <v>284</v>
      </c>
      <c r="C60" s="25" t="s">
        <v>26</v>
      </c>
      <c r="D60" s="22" t="s">
        <v>382</v>
      </c>
      <c r="E60" s="87" t="s">
        <v>384</v>
      </c>
      <c r="F60" s="10">
        <v>300000</v>
      </c>
      <c r="G60" s="21">
        <v>6.887052341597796</v>
      </c>
      <c r="H60" s="21">
        <v>0.43559999999999999</v>
      </c>
      <c r="I60" s="21">
        <v>0.72599999999999998</v>
      </c>
      <c r="J60" s="21">
        <v>1.452</v>
      </c>
      <c r="K60" s="17" t="s">
        <v>374</v>
      </c>
      <c r="L60" s="87" t="s">
        <v>27</v>
      </c>
      <c r="M60" s="25" t="s">
        <v>26</v>
      </c>
      <c r="N60" s="25" t="s">
        <v>26</v>
      </c>
      <c r="O60" s="25" t="s">
        <v>26</v>
      </c>
      <c r="P60" s="26"/>
      <c r="Q60" s="26"/>
      <c r="R60" s="25" t="s">
        <v>26</v>
      </c>
      <c r="S60" s="25" t="s">
        <v>26</v>
      </c>
      <c r="T60" s="26"/>
      <c r="U60" s="87" t="s">
        <v>28</v>
      </c>
      <c r="V60" s="87" t="s">
        <v>29</v>
      </c>
      <c r="W60" s="87" t="s">
        <v>30</v>
      </c>
      <c r="X60" s="87" t="s">
        <v>31</v>
      </c>
      <c r="Y60" s="87" t="s">
        <v>32</v>
      </c>
      <c r="Z60" s="87" t="s">
        <v>33</v>
      </c>
      <c r="AA60" s="7" t="s">
        <v>88</v>
      </c>
      <c r="AB60" s="7" t="s">
        <v>34</v>
      </c>
      <c r="AC60" s="27">
        <v>7</v>
      </c>
      <c r="AD60" s="6" t="s">
        <v>397</v>
      </c>
      <c r="AE60" s="7" t="s">
        <v>44</v>
      </c>
      <c r="AF60" s="7" t="s">
        <v>44</v>
      </c>
      <c r="AG60" s="7" t="s">
        <v>35</v>
      </c>
      <c r="AH60" s="27">
        <v>4.5</v>
      </c>
      <c r="AI60" s="87" t="s">
        <v>170</v>
      </c>
      <c r="AJ60" s="87" t="s">
        <v>170</v>
      </c>
      <c r="AK60" s="87" t="s">
        <v>170</v>
      </c>
      <c r="AL60" s="87" t="s">
        <v>36</v>
      </c>
      <c r="AM60" s="106">
        <v>68</v>
      </c>
      <c r="AP60" s="228"/>
    </row>
    <row r="61" spans="1:42" ht="15.75" x14ac:dyDescent="0.25">
      <c r="A61" s="9" t="s">
        <v>285</v>
      </c>
      <c r="B61" s="16" t="s">
        <v>286</v>
      </c>
      <c r="C61" s="25" t="s">
        <v>26</v>
      </c>
      <c r="D61" s="22" t="s">
        <v>382</v>
      </c>
      <c r="E61" s="87" t="s">
        <v>384</v>
      </c>
      <c r="F61" s="10">
        <v>300000</v>
      </c>
      <c r="G61" s="21">
        <v>6.887052341597796</v>
      </c>
      <c r="H61" s="21">
        <v>0.43559999999999999</v>
      </c>
      <c r="I61" s="21">
        <v>0.72599999999999998</v>
      </c>
      <c r="J61" s="21">
        <v>1.452</v>
      </c>
      <c r="K61" s="17" t="s">
        <v>374</v>
      </c>
      <c r="L61" s="87" t="s">
        <v>27</v>
      </c>
      <c r="M61" s="25" t="s">
        <v>26</v>
      </c>
      <c r="N61" s="25" t="s">
        <v>26</v>
      </c>
      <c r="O61" s="25" t="s">
        <v>26</v>
      </c>
      <c r="P61" s="26"/>
      <c r="Q61" s="25" t="s">
        <v>26</v>
      </c>
      <c r="R61" s="25" t="s">
        <v>26</v>
      </c>
      <c r="S61" s="25" t="s">
        <v>26</v>
      </c>
      <c r="T61" s="26"/>
      <c r="U61" s="87" t="s">
        <v>28</v>
      </c>
      <c r="V61" s="87" t="s">
        <v>29</v>
      </c>
      <c r="W61" s="87" t="s">
        <v>30</v>
      </c>
      <c r="X61" s="87" t="s">
        <v>31</v>
      </c>
      <c r="Y61" s="87" t="s">
        <v>32</v>
      </c>
      <c r="Z61" s="87" t="s">
        <v>33</v>
      </c>
      <c r="AA61" s="7" t="s">
        <v>88</v>
      </c>
      <c r="AB61" s="7" t="s">
        <v>34</v>
      </c>
      <c r="AC61" s="27">
        <v>6</v>
      </c>
      <c r="AD61" s="6" t="s">
        <v>397</v>
      </c>
      <c r="AE61" s="7" t="s">
        <v>40</v>
      </c>
      <c r="AF61" s="7" t="s">
        <v>35</v>
      </c>
      <c r="AG61" s="7" t="s">
        <v>35</v>
      </c>
      <c r="AH61" s="27">
        <v>4.5</v>
      </c>
      <c r="AI61" s="87" t="s">
        <v>170</v>
      </c>
      <c r="AJ61" s="87" t="s">
        <v>170</v>
      </c>
      <c r="AK61" s="87" t="s">
        <v>170</v>
      </c>
      <c r="AL61" s="87" t="s">
        <v>36</v>
      </c>
      <c r="AM61" s="89">
        <v>240</v>
      </c>
      <c r="AP61" s="228"/>
    </row>
    <row r="62" spans="1:42" ht="15.75" x14ac:dyDescent="0.25">
      <c r="A62" s="9" t="s">
        <v>287</v>
      </c>
      <c r="B62" s="4" t="s">
        <v>288</v>
      </c>
      <c r="C62" s="25" t="s">
        <v>26</v>
      </c>
      <c r="D62" s="22" t="s">
        <v>382</v>
      </c>
      <c r="E62" s="87" t="s">
        <v>384</v>
      </c>
      <c r="F62" s="10">
        <v>953400</v>
      </c>
      <c r="G62" s="20">
        <v>21.887052341597798</v>
      </c>
      <c r="H62" s="20">
        <v>0.13706733794839521</v>
      </c>
      <c r="I62" s="20">
        <v>0.22844556324732535</v>
      </c>
      <c r="J62" s="20">
        <v>0.45689112649465069</v>
      </c>
      <c r="K62" s="17" t="s">
        <v>374</v>
      </c>
      <c r="L62" s="87" t="s">
        <v>27</v>
      </c>
      <c r="M62" s="25" t="s">
        <v>26</v>
      </c>
      <c r="N62" s="92"/>
      <c r="O62" s="92"/>
      <c r="P62" s="26"/>
      <c r="Q62" s="25" t="s">
        <v>26</v>
      </c>
      <c r="R62" s="25" t="s">
        <v>26</v>
      </c>
      <c r="S62" s="25" t="s">
        <v>26</v>
      </c>
      <c r="T62" s="26"/>
      <c r="U62" s="87" t="s">
        <v>28</v>
      </c>
      <c r="V62" s="87" t="s">
        <v>29</v>
      </c>
      <c r="W62" s="307" t="s">
        <v>388</v>
      </c>
      <c r="X62" s="308"/>
      <c r="Y62" s="307" t="s">
        <v>388</v>
      </c>
      <c r="Z62" s="308"/>
      <c r="AA62" s="7" t="s">
        <v>88</v>
      </c>
      <c r="AB62" s="7" t="s">
        <v>34</v>
      </c>
      <c r="AC62" s="27">
        <v>6</v>
      </c>
      <c r="AD62" s="6" t="s">
        <v>397</v>
      </c>
      <c r="AE62" s="7" t="s">
        <v>35</v>
      </c>
      <c r="AF62" s="7" t="s">
        <v>44</v>
      </c>
      <c r="AG62" s="7" t="s">
        <v>35</v>
      </c>
      <c r="AH62" s="27">
        <v>5</v>
      </c>
      <c r="AI62" s="87" t="s">
        <v>170</v>
      </c>
      <c r="AJ62" s="87" t="s">
        <v>170</v>
      </c>
      <c r="AK62" s="87" t="s">
        <v>170</v>
      </c>
      <c r="AL62" s="87" t="s">
        <v>36</v>
      </c>
      <c r="AM62" s="96">
        <v>228</v>
      </c>
      <c r="AP62" s="228"/>
    </row>
    <row r="63" spans="1:42" ht="15.75" x14ac:dyDescent="0.25">
      <c r="A63" s="9" t="s">
        <v>289</v>
      </c>
      <c r="B63" s="4" t="s">
        <v>290</v>
      </c>
      <c r="C63" s="25" t="s">
        <v>26</v>
      </c>
      <c r="D63" s="22" t="s">
        <v>382</v>
      </c>
      <c r="E63" s="87" t="s">
        <v>384</v>
      </c>
      <c r="F63" s="10">
        <v>1359870</v>
      </c>
      <c r="G63" s="20">
        <v>31.21831955922865</v>
      </c>
      <c r="H63" s="20">
        <v>9.6097421077014716E-2</v>
      </c>
      <c r="I63" s="20">
        <v>0.16016236846169118</v>
      </c>
      <c r="J63" s="20">
        <v>0.32032473692338237</v>
      </c>
      <c r="K63" s="17" t="s">
        <v>374</v>
      </c>
      <c r="L63" s="87" t="s">
        <v>27</v>
      </c>
      <c r="M63" s="25" t="s">
        <v>26</v>
      </c>
      <c r="N63" s="25" t="s">
        <v>26</v>
      </c>
      <c r="O63" s="25" t="s">
        <v>26</v>
      </c>
      <c r="P63" s="25" t="s">
        <v>26</v>
      </c>
      <c r="Q63" s="25" t="s">
        <v>26</v>
      </c>
      <c r="R63" s="25" t="s">
        <v>26</v>
      </c>
      <c r="S63" s="25" t="s">
        <v>26</v>
      </c>
      <c r="T63" s="26"/>
      <c r="U63" s="87" t="s">
        <v>28</v>
      </c>
      <c r="V63" s="87" t="s">
        <v>29</v>
      </c>
      <c r="W63" s="87" t="s">
        <v>30</v>
      </c>
      <c r="X63" s="87" t="s">
        <v>31</v>
      </c>
      <c r="Y63" s="87" t="s">
        <v>32</v>
      </c>
      <c r="Z63" s="87" t="s">
        <v>33</v>
      </c>
      <c r="AA63" s="7" t="s">
        <v>88</v>
      </c>
      <c r="AB63" s="7" t="s">
        <v>34</v>
      </c>
      <c r="AC63" s="27">
        <v>5</v>
      </c>
      <c r="AD63" s="6" t="s">
        <v>396</v>
      </c>
      <c r="AE63" s="7" t="s">
        <v>36</v>
      </c>
      <c r="AF63" s="7" t="s">
        <v>44</v>
      </c>
      <c r="AG63" s="7" t="s">
        <v>35</v>
      </c>
      <c r="AH63" s="27">
        <v>5</v>
      </c>
      <c r="AI63" s="87" t="s">
        <v>170</v>
      </c>
      <c r="AJ63" s="87" t="s">
        <v>170</v>
      </c>
      <c r="AK63" s="87" t="s">
        <v>170</v>
      </c>
      <c r="AL63" s="87" t="s">
        <v>36</v>
      </c>
      <c r="AM63" s="106">
        <v>240</v>
      </c>
      <c r="AP63" s="228"/>
    </row>
    <row r="64" spans="1:42" ht="15.75" x14ac:dyDescent="0.25">
      <c r="A64" s="9" t="s">
        <v>291</v>
      </c>
      <c r="B64" s="4" t="s">
        <v>292</v>
      </c>
      <c r="C64" s="25" t="s">
        <v>26</v>
      </c>
      <c r="D64" s="22" t="s">
        <v>382</v>
      </c>
      <c r="E64" s="87" t="s">
        <v>384</v>
      </c>
      <c r="F64" s="10">
        <v>8000000</v>
      </c>
      <c r="G64" s="20">
        <v>183.65472910927457</v>
      </c>
      <c r="H64" s="20">
        <v>1.6334999999999999E-2</v>
      </c>
      <c r="I64" s="20">
        <v>2.7224999999999999E-2</v>
      </c>
      <c r="J64" s="20">
        <v>5.4449999999999998E-2</v>
      </c>
      <c r="K64" s="17" t="s">
        <v>374</v>
      </c>
      <c r="L64" s="87" t="s">
        <v>27</v>
      </c>
      <c r="M64" s="25" t="s">
        <v>26</v>
      </c>
      <c r="N64" s="25" t="s">
        <v>26</v>
      </c>
      <c r="O64" s="25" t="s">
        <v>26</v>
      </c>
      <c r="P64" s="25" t="s">
        <v>26</v>
      </c>
      <c r="Q64" s="25" t="s">
        <v>26</v>
      </c>
      <c r="R64" s="26"/>
      <c r="S64" s="26"/>
      <c r="T64" s="26"/>
      <c r="U64" s="87" t="s">
        <v>28</v>
      </c>
      <c r="V64" s="87" t="s">
        <v>29</v>
      </c>
      <c r="W64" s="87" t="s">
        <v>30</v>
      </c>
      <c r="X64" s="87" t="s">
        <v>31</v>
      </c>
      <c r="Y64" s="87" t="s">
        <v>32</v>
      </c>
      <c r="Z64" s="87" t="s">
        <v>33</v>
      </c>
      <c r="AA64" s="7" t="s">
        <v>118</v>
      </c>
      <c r="AB64" s="7" t="s">
        <v>34</v>
      </c>
      <c r="AC64" s="27">
        <v>5</v>
      </c>
      <c r="AD64" s="6" t="s">
        <v>397</v>
      </c>
      <c r="AE64" s="7" t="s">
        <v>36</v>
      </c>
      <c r="AF64" s="7" t="s">
        <v>44</v>
      </c>
      <c r="AG64" s="7" t="s">
        <v>35</v>
      </c>
      <c r="AH64" s="27">
        <v>5</v>
      </c>
      <c r="AI64" s="87" t="s">
        <v>170</v>
      </c>
      <c r="AJ64" s="87" t="s">
        <v>170</v>
      </c>
      <c r="AK64" s="87" t="s">
        <v>170</v>
      </c>
      <c r="AL64" s="87" t="s">
        <v>36</v>
      </c>
      <c r="AM64" s="106">
        <v>320</v>
      </c>
      <c r="AP64" s="226"/>
    </row>
    <row r="65" spans="1:42" ht="15.75" x14ac:dyDescent="0.25">
      <c r="A65" s="9" t="s">
        <v>293</v>
      </c>
      <c r="B65" s="16" t="s">
        <v>294</v>
      </c>
      <c r="C65" s="25" t="s">
        <v>26</v>
      </c>
      <c r="D65" s="22" t="s">
        <v>382</v>
      </c>
      <c r="E65" s="87" t="s">
        <v>384</v>
      </c>
      <c r="F65" s="10">
        <v>72000</v>
      </c>
      <c r="G65" s="21">
        <v>1.6528925619834711</v>
      </c>
      <c r="H65" s="21">
        <v>1.8149999999999999</v>
      </c>
      <c r="I65" s="21">
        <v>3.0249999999999999</v>
      </c>
      <c r="J65" s="21">
        <v>6.05</v>
      </c>
      <c r="K65" s="17" t="s">
        <v>374</v>
      </c>
      <c r="L65" s="87" t="s">
        <v>27</v>
      </c>
      <c r="M65" s="25" t="s">
        <v>26</v>
      </c>
      <c r="N65" s="25" t="s">
        <v>26</v>
      </c>
      <c r="O65" s="25" t="s">
        <v>26</v>
      </c>
      <c r="P65" s="26"/>
      <c r="Q65" s="26"/>
      <c r="R65" s="25" t="s">
        <v>26</v>
      </c>
      <c r="S65" s="25" t="s">
        <v>26</v>
      </c>
      <c r="T65" s="25" t="s">
        <v>26</v>
      </c>
      <c r="U65" s="87" t="s">
        <v>28</v>
      </c>
      <c r="V65" s="87" t="s">
        <v>29</v>
      </c>
      <c r="W65" s="87" t="s">
        <v>30</v>
      </c>
      <c r="X65" s="87" t="s">
        <v>31</v>
      </c>
      <c r="Y65" s="87" t="s">
        <v>32</v>
      </c>
      <c r="Z65" s="87" t="s">
        <v>33</v>
      </c>
      <c r="AA65" s="7" t="s">
        <v>140</v>
      </c>
      <c r="AB65" s="7" t="s">
        <v>62</v>
      </c>
      <c r="AC65" s="27">
        <v>4</v>
      </c>
      <c r="AD65" s="6" t="s">
        <v>396</v>
      </c>
      <c r="AE65" s="7" t="s">
        <v>44</v>
      </c>
      <c r="AF65" s="7" t="s">
        <v>36</v>
      </c>
      <c r="AG65" s="7" t="s">
        <v>35</v>
      </c>
      <c r="AH65" s="27">
        <v>5</v>
      </c>
      <c r="AI65" s="87" t="s">
        <v>170</v>
      </c>
      <c r="AJ65" s="87" t="s">
        <v>170</v>
      </c>
      <c r="AK65" s="87">
        <v>8</v>
      </c>
      <c r="AL65" s="87" t="s">
        <v>36</v>
      </c>
      <c r="AM65" s="106">
        <v>180</v>
      </c>
      <c r="AP65" s="226"/>
    </row>
    <row r="66" spans="1:42" ht="15.75" x14ac:dyDescent="0.25">
      <c r="A66" s="9" t="s">
        <v>295</v>
      </c>
      <c r="B66" s="16" t="s">
        <v>296</v>
      </c>
      <c r="C66" s="25" t="s">
        <v>26</v>
      </c>
      <c r="D66" s="22" t="s">
        <v>382</v>
      </c>
      <c r="E66" s="87" t="s">
        <v>384</v>
      </c>
      <c r="F66" s="10">
        <v>153761</v>
      </c>
      <c r="G66" s="21">
        <v>3.5298668503213957</v>
      </c>
      <c r="H66" s="21">
        <v>0.84989041434433965</v>
      </c>
      <c r="I66" s="21">
        <v>1.4164840239072327</v>
      </c>
      <c r="J66" s="21">
        <v>2.8329680478144654</v>
      </c>
      <c r="K66" s="17" t="s">
        <v>374</v>
      </c>
      <c r="L66" s="87" t="s">
        <v>27</v>
      </c>
      <c r="M66" s="25" t="s">
        <v>26</v>
      </c>
      <c r="N66" s="25" t="s">
        <v>26</v>
      </c>
      <c r="O66" s="25" t="s">
        <v>26</v>
      </c>
      <c r="P66" s="25" t="s">
        <v>26</v>
      </c>
      <c r="Q66" s="25" t="s">
        <v>26</v>
      </c>
      <c r="R66" s="26"/>
      <c r="S66" s="26"/>
      <c r="T66" s="26"/>
      <c r="U66" s="87" t="s">
        <v>28</v>
      </c>
      <c r="V66" s="87" t="s">
        <v>29</v>
      </c>
      <c r="W66" s="87" t="s">
        <v>30</v>
      </c>
      <c r="X66" s="87" t="s">
        <v>31</v>
      </c>
      <c r="Y66" s="87" t="s">
        <v>32</v>
      </c>
      <c r="Z66" s="87" t="s">
        <v>33</v>
      </c>
      <c r="AA66" s="7" t="s">
        <v>213</v>
      </c>
      <c r="AB66" s="7" t="s">
        <v>190</v>
      </c>
      <c r="AC66" s="27">
        <v>5</v>
      </c>
      <c r="AD66" s="6" t="s">
        <v>396</v>
      </c>
      <c r="AE66" s="7" t="s">
        <v>36</v>
      </c>
      <c r="AF66" s="7" t="s">
        <v>40</v>
      </c>
      <c r="AG66" s="7" t="s">
        <v>35</v>
      </c>
      <c r="AH66" s="27">
        <v>5</v>
      </c>
      <c r="AI66" s="87" t="s">
        <v>170</v>
      </c>
      <c r="AJ66" s="87" t="s">
        <v>170</v>
      </c>
      <c r="AK66" s="87" t="s">
        <v>170</v>
      </c>
      <c r="AL66" s="87" t="s">
        <v>36</v>
      </c>
      <c r="AM66" s="108">
        <v>320</v>
      </c>
      <c r="AP66" s="227"/>
    </row>
    <row r="67" spans="1:42" ht="22.5" x14ac:dyDescent="0.25">
      <c r="A67" s="9" t="s">
        <v>297</v>
      </c>
      <c r="B67" s="16" t="s">
        <v>298</v>
      </c>
      <c r="C67" s="25" t="s">
        <v>26</v>
      </c>
      <c r="D67" s="22" t="s">
        <v>382</v>
      </c>
      <c r="E67" s="87" t="s">
        <v>384</v>
      </c>
      <c r="F67" s="10">
        <v>1500000</v>
      </c>
      <c r="G67" s="21">
        <v>34.435261707988978</v>
      </c>
      <c r="H67" s="21">
        <v>8.7120000000000003E-2</v>
      </c>
      <c r="I67" s="21">
        <v>0.14520000000000002</v>
      </c>
      <c r="J67" s="21">
        <v>0.29040000000000005</v>
      </c>
      <c r="K67" s="17" t="s">
        <v>374</v>
      </c>
      <c r="L67" s="87" t="s">
        <v>27</v>
      </c>
      <c r="M67" s="25" t="s">
        <v>26</v>
      </c>
      <c r="N67" s="25" t="s">
        <v>26</v>
      </c>
      <c r="O67" s="25" t="s">
        <v>26</v>
      </c>
      <c r="P67" s="26"/>
      <c r="Q67" s="26"/>
      <c r="R67" s="25" t="s">
        <v>26</v>
      </c>
      <c r="S67" s="25" t="s">
        <v>26</v>
      </c>
      <c r="T67" s="26"/>
      <c r="U67" s="87" t="s">
        <v>28</v>
      </c>
      <c r="V67" s="87" t="s">
        <v>29</v>
      </c>
      <c r="W67" s="87" t="s">
        <v>30</v>
      </c>
      <c r="X67" s="87" t="s">
        <v>31</v>
      </c>
      <c r="Y67" s="87" t="s">
        <v>32</v>
      </c>
      <c r="Z67" s="87" t="s">
        <v>33</v>
      </c>
      <c r="AA67" s="7" t="s">
        <v>118</v>
      </c>
      <c r="AB67" s="7" t="s">
        <v>62</v>
      </c>
      <c r="AC67" s="27">
        <v>3</v>
      </c>
      <c r="AD67" s="6" t="s">
        <v>399</v>
      </c>
      <c r="AE67" s="7" t="s">
        <v>44</v>
      </c>
      <c r="AF67" s="7" t="s">
        <v>35</v>
      </c>
      <c r="AG67" s="7" t="s">
        <v>35</v>
      </c>
      <c r="AH67" s="27">
        <v>5.5</v>
      </c>
      <c r="AI67" s="87" t="s">
        <v>170</v>
      </c>
      <c r="AJ67" s="87" t="s">
        <v>170</v>
      </c>
      <c r="AK67" s="87" t="s">
        <v>170</v>
      </c>
      <c r="AL67" s="87" t="s">
        <v>248</v>
      </c>
      <c r="AM67" s="88">
        <v>100</v>
      </c>
      <c r="AP67" s="228"/>
    </row>
    <row r="68" spans="1:42" ht="15.75" x14ac:dyDescent="0.25">
      <c r="A68" s="9" t="s">
        <v>299</v>
      </c>
      <c r="B68" s="16" t="s">
        <v>300</v>
      </c>
      <c r="C68" s="25" t="s">
        <v>26</v>
      </c>
      <c r="D68" s="22" t="s">
        <v>382</v>
      </c>
      <c r="E68" s="87" t="s">
        <v>384</v>
      </c>
      <c r="F68" s="10">
        <v>40000000</v>
      </c>
      <c r="G68" s="21">
        <v>918.27364554637279</v>
      </c>
      <c r="H68" s="21">
        <v>3.2669999999999999E-3</v>
      </c>
      <c r="I68" s="21">
        <v>5.4450000000000002E-3</v>
      </c>
      <c r="J68" s="21">
        <v>1.089E-2</v>
      </c>
      <c r="K68" s="17" t="s">
        <v>374</v>
      </c>
      <c r="L68" s="87" t="s">
        <v>27</v>
      </c>
      <c r="M68" s="25" t="s">
        <v>26</v>
      </c>
      <c r="N68" s="25" t="s">
        <v>26</v>
      </c>
      <c r="O68" s="25" t="s">
        <v>26</v>
      </c>
      <c r="P68" s="25" t="s">
        <v>26</v>
      </c>
      <c r="Q68" s="25" t="s">
        <v>26</v>
      </c>
      <c r="R68" s="26"/>
      <c r="S68" s="26"/>
      <c r="T68" s="26"/>
      <c r="U68" s="87" t="s">
        <v>28</v>
      </c>
      <c r="V68" s="87" t="s">
        <v>29</v>
      </c>
      <c r="W68" s="87" t="s">
        <v>30</v>
      </c>
      <c r="X68" s="87" t="s">
        <v>31</v>
      </c>
      <c r="Y68" s="87" t="s">
        <v>32</v>
      </c>
      <c r="Z68" s="87" t="s">
        <v>33</v>
      </c>
      <c r="AA68" s="7" t="s">
        <v>85</v>
      </c>
      <c r="AB68" s="7" t="s">
        <v>62</v>
      </c>
      <c r="AC68" s="27">
        <v>4</v>
      </c>
      <c r="AD68" s="6" t="s">
        <v>396</v>
      </c>
      <c r="AE68" s="7" t="s">
        <v>36</v>
      </c>
      <c r="AF68" s="7" t="s">
        <v>44</v>
      </c>
      <c r="AG68" s="7" t="s">
        <v>35</v>
      </c>
      <c r="AH68" s="27">
        <v>6.2</v>
      </c>
      <c r="AI68" s="87" t="s">
        <v>170</v>
      </c>
      <c r="AJ68" s="87" t="s">
        <v>170</v>
      </c>
      <c r="AK68" s="87" t="s">
        <v>170</v>
      </c>
      <c r="AL68" s="87" t="s">
        <v>176</v>
      </c>
      <c r="AM68" s="108">
        <v>220</v>
      </c>
      <c r="AP68" s="227"/>
    </row>
    <row r="69" spans="1:42" ht="15.75" x14ac:dyDescent="0.25">
      <c r="A69" s="9" t="s">
        <v>301</v>
      </c>
      <c r="B69" s="4" t="s">
        <v>302</v>
      </c>
      <c r="C69" s="25" t="s">
        <v>26</v>
      </c>
      <c r="D69" s="22" t="s">
        <v>382</v>
      </c>
      <c r="E69" s="87" t="s">
        <v>384</v>
      </c>
      <c r="F69" s="10">
        <v>6048000</v>
      </c>
      <c r="G69" s="20">
        <v>138.84297520661158</v>
      </c>
      <c r="H69" s="20">
        <v>2.1607142857142856E-2</v>
      </c>
      <c r="I69" s="20">
        <v>3.6011904761904759E-2</v>
      </c>
      <c r="J69" s="20">
        <v>7.2023809523809518E-2</v>
      </c>
      <c r="K69" s="17" t="s">
        <v>374</v>
      </c>
      <c r="L69" s="87" t="s">
        <v>27</v>
      </c>
      <c r="M69" s="25" t="s">
        <v>26</v>
      </c>
      <c r="N69" s="25" t="s">
        <v>26</v>
      </c>
      <c r="O69" s="25" t="s">
        <v>26</v>
      </c>
      <c r="P69" s="26"/>
      <c r="Q69" s="26"/>
      <c r="R69" s="25" t="s">
        <v>26</v>
      </c>
      <c r="S69" s="25" t="s">
        <v>26</v>
      </c>
      <c r="T69" s="25" t="s">
        <v>26</v>
      </c>
      <c r="U69" s="87" t="s">
        <v>28</v>
      </c>
      <c r="V69" s="87" t="s">
        <v>29</v>
      </c>
      <c r="W69" s="87" t="s">
        <v>30</v>
      </c>
      <c r="X69" s="87" t="s">
        <v>31</v>
      </c>
      <c r="Y69" s="87" t="s">
        <v>32</v>
      </c>
      <c r="Z69" s="87" t="s">
        <v>33</v>
      </c>
      <c r="AA69" s="7" t="s">
        <v>85</v>
      </c>
      <c r="AB69" s="7" t="s">
        <v>34</v>
      </c>
      <c r="AC69" s="27">
        <v>3</v>
      </c>
      <c r="AD69" s="6" t="s">
        <v>399</v>
      </c>
      <c r="AE69" s="7" t="s">
        <v>40</v>
      </c>
      <c r="AF69" s="7" t="s">
        <v>36</v>
      </c>
      <c r="AG69" s="7" t="s">
        <v>35</v>
      </c>
      <c r="AH69" s="27">
        <v>4.5</v>
      </c>
      <c r="AI69" s="87" t="s">
        <v>170</v>
      </c>
      <c r="AJ69" s="87" t="s">
        <v>170</v>
      </c>
      <c r="AK69" s="87" t="s">
        <v>170</v>
      </c>
      <c r="AL69" s="87" t="s">
        <v>36</v>
      </c>
      <c r="AM69" s="106">
        <v>360</v>
      </c>
      <c r="AP69" s="226"/>
    </row>
    <row r="70" spans="1:42" ht="15.75" x14ac:dyDescent="0.25">
      <c r="A70" s="9" t="s">
        <v>303</v>
      </c>
      <c r="B70" s="4" t="s">
        <v>304</v>
      </c>
      <c r="C70" s="25" t="s">
        <v>26</v>
      </c>
      <c r="D70" s="22" t="s">
        <v>382</v>
      </c>
      <c r="E70" s="87" t="s">
        <v>384</v>
      </c>
      <c r="F70" s="10">
        <v>6048000</v>
      </c>
      <c r="G70" s="20">
        <v>138.84297520661158</v>
      </c>
      <c r="H70" s="20">
        <v>2.1607142857142856E-2</v>
      </c>
      <c r="I70" s="20">
        <v>3.6011904761904759E-2</v>
      </c>
      <c r="J70" s="20">
        <v>7.2023809523809518E-2</v>
      </c>
      <c r="K70" s="17" t="s">
        <v>374</v>
      </c>
      <c r="L70" s="87" t="s">
        <v>27</v>
      </c>
      <c r="M70" s="25" t="s">
        <v>26</v>
      </c>
      <c r="N70" s="25" t="s">
        <v>26</v>
      </c>
      <c r="O70" s="25" t="s">
        <v>26</v>
      </c>
      <c r="P70" s="26"/>
      <c r="Q70" s="25" t="s">
        <v>26</v>
      </c>
      <c r="R70" s="25" t="s">
        <v>26</v>
      </c>
      <c r="S70" s="25" t="s">
        <v>26</v>
      </c>
      <c r="T70" s="26"/>
      <c r="U70" s="87" t="s">
        <v>28</v>
      </c>
      <c r="V70" s="87" t="s">
        <v>29</v>
      </c>
      <c r="W70" s="87" t="s">
        <v>30</v>
      </c>
      <c r="X70" s="87" t="s">
        <v>31</v>
      </c>
      <c r="Y70" s="87" t="s">
        <v>32</v>
      </c>
      <c r="Z70" s="87" t="s">
        <v>33</v>
      </c>
      <c r="AA70" s="7" t="s">
        <v>85</v>
      </c>
      <c r="AB70" s="7" t="s">
        <v>34</v>
      </c>
      <c r="AC70" s="27">
        <v>3</v>
      </c>
      <c r="AD70" s="6" t="s">
        <v>397</v>
      </c>
      <c r="AE70" s="7" t="s">
        <v>35</v>
      </c>
      <c r="AF70" s="7" t="s">
        <v>35</v>
      </c>
      <c r="AG70" s="7" t="s">
        <v>35</v>
      </c>
      <c r="AH70" s="27">
        <v>4.5</v>
      </c>
      <c r="AI70" s="87" t="s">
        <v>170</v>
      </c>
      <c r="AJ70" s="87" t="s">
        <v>170</v>
      </c>
      <c r="AK70" s="87" t="s">
        <v>170</v>
      </c>
      <c r="AL70" s="87" t="s">
        <v>36</v>
      </c>
      <c r="AM70" s="106">
        <v>140</v>
      </c>
      <c r="AP70" s="226"/>
    </row>
    <row r="71" spans="1:42" ht="15.75" x14ac:dyDescent="0.25">
      <c r="A71" s="9" t="s">
        <v>305</v>
      </c>
      <c r="B71" s="4" t="s">
        <v>306</v>
      </c>
      <c r="C71" s="25" t="s">
        <v>26</v>
      </c>
      <c r="D71" s="22" t="s">
        <v>382</v>
      </c>
      <c r="E71" s="87" t="s">
        <v>384</v>
      </c>
      <c r="F71" s="10">
        <v>3520000</v>
      </c>
      <c r="G71" s="20">
        <v>80.808080808080803</v>
      </c>
      <c r="H71" s="20">
        <v>3.7125000000000005E-2</v>
      </c>
      <c r="I71" s="20">
        <v>6.1875000000000006E-2</v>
      </c>
      <c r="J71" s="20">
        <v>0.12375000000000001</v>
      </c>
      <c r="K71" s="17" t="s">
        <v>374</v>
      </c>
      <c r="L71" s="87" t="s">
        <v>27</v>
      </c>
      <c r="M71" s="25" t="s">
        <v>26</v>
      </c>
      <c r="N71" s="25" t="s">
        <v>26</v>
      </c>
      <c r="O71" s="25" t="s">
        <v>26</v>
      </c>
      <c r="P71" s="26"/>
      <c r="Q71" s="26"/>
      <c r="R71" s="25" t="s">
        <v>26</v>
      </c>
      <c r="S71" s="25" t="s">
        <v>26</v>
      </c>
      <c r="T71" s="26"/>
      <c r="U71" s="87" t="s">
        <v>28</v>
      </c>
      <c r="V71" s="87" t="s">
        <v>29</v>
      </c>
      <c r="W71" s="87" t="s">
        <v>30</v>
      </c>
      <c r="X71" s="87" t="s">
        <v>31</v>
      </c>
      <c r="Y71" s="87" t="s">
        <v>32</v>
      </c>
      <c r="Z71" s="87" t="s">
        <v>33</v>
      </c>
      <c r="AA71" s="7" t="s">
        <v>85</v>
      </c>
      <c r="AB71" s="7" t="s">
        <v>34</v>
      </c>
      <c r="AC71" s="27">
        <v>3</v>
      </c>
      <c r="AD71" s="6" t="s">
        <v>396</v>
      </c>
      <c r="AE71" s="7" t="s">
        <v>35</v>
      </c>
      <c r="AF71" s="7" t="s">
        <v>35</v>
      </c>
      <c r="AG71" s="7" t="s">
        <v>35</v>
      </c>
      <c r="AH71" s="27">
        <v>4.5</v>
      </c>
      <c r="AI71" s="87" t="s">
        <v>170</v>
      </c>
      <c r="AJ71" s="87" t="s">
        <v>170</v>
      </c>
      <c r="AK71" s="87" t="s">
        <v>170</v>
      </c>
      <c r="AL71" s="87" t="s">
        <v>36</v>
      </c>
      <c r="AM71" s="96">
        <v>400</v>
      </c>
      <c r="AP71" s="226"/>
    </row>
    <row r="72" spans="1:42" ht="15.75" x14ac:dyDescent="0.25">
      <c r="A72" s="9" t="s">
        <v>307</v>
      </c>
      <c r="B72" s="16" t="s">
        <v>308</v>
      </c>
      <c r="C72" s="25" t="s">
        <v>26</v>
      </c>
      <c r="D72" s="22" t="s">
        <v>382</v>
      </c>
      <c r="E72" s="87" t="s">
        <v>384</v>
      </c>
      <c r="F72" s="10">
        <v>11200</v>
      </c>
      <c r="G72" s="21">
        <v>0.25711662075298441</v>
      </c>
      <c r="H72" s="21">
        <v>11.667857142857141</v>
      </c>
      <c r="I72" s="21">
        <v>19.446428571428569</v>
      </c>
      <c r="J72" s="21">
        <v>38.892857142857139</v>
      </c>
      <c r="K72" s="17" t="s">
        <v>374</v>
      </c>
      <c r="L72" s="87" t="s">
        <v>27</v>
      </c>
      <c r="M72" s="25" t="s">
        <v>26</v>
      </c>
      <c r="N72" s="25" t="s">
        <v>26</v>
      </c>
      <c r="O72" s="25" t="s">
        <v>26</v>
      </c>
      <c r="P72" s="26"/>
      <c r="Q72" s="26"/>
      <c r="R72" s="25" t="s">
        <v>26</v>
      </c>
      <c r="S72" s="25" t="s">
        <v>26</v>
      </c>
      <c r="T72" s="26"/>
      <c r="U72" s="87" t="s">
        <v>28</v>
      </c>
      <c r="V72" s="87" t="s">
        <v>29</v>
      </c>
      <c r="W72" s="87" t="s">
        <v>30</v>
      </c>
      <c r="X72" s="87" t="s">
        <v>31</v>
      </c>
      <c r="Y72" s="87" t="s">
        <v>32</v>
      </c>
      <c r="Z72" s="87" t="s">
        <v>33</v>
      </c>
      <c r="AA72" s="7" t="s">
        <v>88</v>
      </c>
      <c r="AB72" s="7" t="s">
        <v>62</v>
      </c>
      <c r="AC72" s="27">
        <v>16</v>
      </c>
      <c r="AD72" s="6" t="s">
        <v>399</v>
      </c>
      <c r="AE72" s="7" t="s">
        <v>40</v>
      </c>
      <c r="AF72" s="7" t="s">
        <v>44</v>
      </c>
      <c r="AG72" s="7" t="s">
        <v>35</v>
      </c>
      <c r="AH72" s="27">
        <v>4.5</v>
      </c>
      <c r="AI72" s="87" t="s">
        <v>170</v>
      </c>
      <c r="AJ72" s="87" t="s">
        <v>170</v>
      </c>
      <c r="AK72" s="87" t="s">
        <v>170</v>
      </c>
      <c r="AL72" s="87" t="s">
        <v>176</v>
      </c>
      <c r="AM72" s="88">
        <v>240</v>
      </c>
      <c r="AP72" s="226"/>
    </row>
    <row r="73" spans="1:42" ht="15.75" x14ac:dyDescent="0.25">
      <c r="A73" s="9" t="s">
        <v>309</v>
      </c>
      <c r="B73" s="16" t="s">
        <v>310</v>
      </c>
      <c r="C73" s="25" t="s">
        <v>26</v>
      </c>
      <c r="D73" s="22" t="s">
        <v>382</v>
      </c>
      <c r="E73" s="87" t="s">
        <v>384</v>
      </c>
      <c r="F73" s="10">
        <v>400000</v>
      </c>
      <c r="G73" s="21">
        <v>9.1827364554637274</v>
      </c>
      <c r="H73" s="21">
        <v>0.32670000000000005</v>
      </c>
      <c r="I73" s="21">
        <v>0.5445000000000001</v>
      </c>
      <c r="J73" s="21">
        <v>1.0890000000000002</v>
      </c>
      <c r="K73" s="17" t="s">
        <v>374</v>
      </c>
      <c r="L73" s="87" t="s">
        <v>27</v>
      </c>
      <c r="M73" s="25" t="s">
        <v>26</v>
      </c>
      <c r="N73" s="25" t="s">
        <v>26</v>
      </c>
      <c r="O73" s="25" t="s">
        <v>26</v>
      </c>
      <c r="P73" s="26"/>
      <c r="Q73" s="26"/>
      <c r="R73" s="25" t="s">
        <v>26</v>
      </c>
      <c r="S73" s="25" t="s">
        <v>26</v>
      </c>
      <c r="T73" s="25" t="s">
        <v>26</v>
      </c>
      <c r="U73" s="87" t="s">
        <v>28</v>
      </c>
      <c r="V73" s="87" t="s">
        <v>29</v>
      </c>
      <c r="W73" s="87" t="s">
        <v>30</v>
      </c>
      <c r="X73" s="87" t="s">
        <v>31</v>
      </c>
      <c r="Y73" s="87" t="s">
        <v>32</v>
      </c>
      <c r="Z73" s="87" t="s">
        <v>33</v>
      </c>
      <c r="AA73" s="7" t="s">
        <v>88</v>
      </c>
      <c r="AB73" s="7" t="s">
        <v>78</v>
      </c>
      <c r="AC73" s="27">
        <v>4</v>
      </c>
      <c r="AD73" s="6" t="s">
        <v>399</v>
      </c>
      <c r="AE73" s="7" t="s">
        <v>44</v>
      </c>
      <c r="AF73" s="7" t="s">
        <v>36</v>
      </c>
      <c r="AG73" s="7" t="s">
        <v>35</v>
      </c>
      <c r="AH73" s="27">
        <v>5.5</v>
      </c>
      <c r="AI73" s="87" t="s">
        <v>170</v>
      </c>
      <c r="AJ73" s="87" t="s">
        <v>170</v>
      </c>
      <c r="AK73" s="87" t="s">
        <v>170</v>
      </c>
      <c r="AL73" s="87" t="s">
        <v>36</v>
      </c>
      <c r="AM73" s="106">
        <v>108</v>
      </c>
      <c r="AP73" s="228"/>
    </row>
    <row r="74" spans="1:42" ht="22.5" x14ac:dyDescent="0.25">
      <c r="A74" s="9" t="s">
        <v>311</v>
      </c>
      <c r="B74" s="16" t="s">
        <v>312</v>
      </c>
      <c r="C74" s="25" t="s">
        <v>26</v>
      </c>
      <c r="D74" s="22" t="s">
        <v>382</v>
      </c>
      <c r="E74" s="87" t="s">
        <v>384</v>
      </c>
      <c r="F74" s="10">
        <v>153000</v>
      </c>
      <c r="G74" s="21">
        <v>3.5123966942148761</v>
      </c>
      <c r="H74" s="21">
        <v>0.85411764705882354</v>
      </c>
      <c r="I74" s="21">
        <v>1.4235294117647059</v>
      </c>
      <c r="J74" s="21">
        <v>2.8470588235294119</v>
      </c>
      <c r="K74" s="17" t="s">
        <v>374</v>
      </c>
      <c r="L74" s="87" t="s">
        <v>27</v>
      </c>
      <c r="M74" s="25" t="s">
        <v>26</v>
      </c>
      <c r="N74" s="25" t="s">
        <v>26</v>
      </c>
      <c r="O74" s="25" t="s">
        <v>26</v>
      </c>
      <c r="P74" s="26"/>
      <c r="Q74" s="25" t="s">
        <v>26</v>
      </c>
      <c r="R74" s="25" t="s">
        <v>26</v>
      </c>
      <c r="S74" s="25" t="s">
        <v>26</v>
      </c>
      <c r="T74" s="26"/>
      <c r="U74" s="87" t="s">
        <v>28</v>
      </c>
      <c r="V74" s="87" t="s">
        <v>29</v>
      </c>
      <c r="W74" s="87" t="s">
        <v>30</v>
      </c>
      <c r="X74" s="87" t="s">
        <v>31</v>
      </c>
      <c r="Y74" s="87" t="s">
        <v>32</v>
      </c>
      <c r="Z74" s="87" t="s">
        <v>33</v>
      </c>
      <c r="AA74" s="7" t="s">
        <v>140</v>
      </c>
      <c r="AB74" s="7" t="s">
        <v>34</v>
      </c>
      <c r="AC74" s="27">
        <v>3</v>
      </c>
      <c r="AD74" s="6" t="s">
        <v>397</v>
      </c>
      <c r="AE74" s="7" t="s">
        <v>35</v>
      </c>
      <c r="AF74" s="7" t="s">
        <v>35</v>
      </c>
      <c r="AG74" s="7" t="s">
        <v>35</v>
      </c>
      <c r="AH74" s="27">
        <v>5.5</v>
      </c>
      <c r="AI74" s="87" t="s">
        <v>170</v>
      </c>
      <c r="AJ74" s="87" t="s">
        <v>170</v>
      </c>
      <c r="AK74" s="87" t="s">
        <v>170</v>
      </c>
      <c r="AL74" s="87" t="s">
        <v>89</v>
      </c>
      <c r="AM74" s="88" t="s">
        <v>823</v>
      </c>
      <c r="AP74" s="230"/>
    </row>
    <row r="75" spans="1:42" ht="15.75" x14ac:dyDescent="0.25">
      <c r="A75" s="9" t="s">
        <v>313</v>
      </c>
      <c r="B75" s="16" t="s">
        <v>314</v>
      </c>
      <c r="C75" s="25" t="s">
        <v>26</v>
      </c>
      <c r="D75" s="22" t="s">
        <v>382</v>
      </c>
      <c r="E75" s="87" t="s">
        <v>384</v>
      </c>
      <c r="F75" s="10">
        <v>5000</v>
      </c>
      <c r="G75" s="21">
        <v>0.1147842056932966</v>
      </c>
      <c r="H75" s="21">
        <v>26.135999999999999</v>
      </c>
      <c r="I75" s="21">
        <v>43.56</v>
      </c>
      <c r="J75" s="21">
        <v>87.12</v>
      </c>
      <c r="K75" s="17" t="s">
        <v>374</v>
      </c>
      <c r="L75" s="87" t="s">
        <v>27</v>
      </c>
      <c r="M75" s="25" t="s">
        <v>26</v>
      </c>
      <c r="N75" s="25" t="s">
        <v>26</v>
      </c>
      <c r="O75" s="25" t="s">
        <v>26</v>
      </c>
      <c r="P75" s="25" t="s">
        <v>26</v>
      </c>
      <c r="Q75" s="25" t="s">
        <v>26</v>
      </c>
      <c r="R75" s="26"/>
      <c r="S75" s="26"/>
      <c r="T75" s="26"/>
      <c r="U75" s="87" t="s">
        <v>28</v>
      </c>
      <c r="V75" s="87" t="s">
        <v>29</v>
      </c>
      <c r="W75" s="87" t="s">
        <v>30</v>
      </c>
      <c r="X75" s="87" t="s">
        <v>31</v>
      </c>
      <c r="Y75" s="87" t="s">
        <v>32</v>
      </c>
      <c r="Z75" s="87" t="s">
        <v>33</v>
      </c>
      <c r="AA75" s="7" t="s">
        <v>118</v>
      </c>
      <c r="AB75" s="7" t="s">
        <v>78</v>
      </c>
      <c r="AC75" s="27">
        <v>3</v>
      </c>
      <c r="AD75" s="6" t="s">
        <v>396</v>
      </c>
      <c r="AE75" s="7" t="s">
        <v>36</v>
      </c>
      <c r="AF75" s="7" t="s">
        <v>40</v>
      </c>
      <c r="AG75" s="7" t="s">
        <v>35</v>
      </c>
      <c r="AH75" s="27">
        <v>4.9000000000000004</v>
      </c>
      <c r="AI75" s="87" t="s">
        <v>170</v>
      </c>
      <c r="AJ75" s="87" t="s">
        <v>170</v>
      </c>
      <c r="AK75" s="87" t="s">
        <v>170</v>
      </c>
      <c r="AL75" s="87" t="s">
        <v>36</v>
      </c>
      <c r="AM75" s="88">
        <v>104</v>
      </c>
      <c r="AP75" s="226"/>
    </row>
    <row r="76" spans="1:42" ht="15.75" x14ac:dyDescent="0.25">
      <c r="A76" s="9" t="s">
        <v>315</v>
      </c>
      <c r="B76" s="16" t="s">
        <v>316</v>
      </c>
      <c r="C76" s="25" t="s">
        <v>26</v>
      </c>
      <c r="D76" s="22" t="s">
        <v>382</v>
      </c>
      <c r="E76" s="87" t="s">
        <v>384</v>
      </c>
      <c r="F76" s="10">
        <v>825000</v>
      </c>
      <c r="G76" s="21">
        <v>18.939393939393938</v>
      </c>
      <c r="H76" s="21">
        <v>0.15840000000000001</v>
      </c>
      <c r="I76" s="21">
        <v>0.26400000000000001</v>
      </c>
      <c r="J76" s="21">
        <v>0.52800000000000002</v>
      </c>
      <c r="K76" s="17" t="s">
        <v>374</v>
      </c>
      <c r="L76" s="87" t="s">
        <v>27</v>
      </c>
      <c r="M76" s="25" t="s">
        <v>26</v>
      </c>
      <c r="N76" s="25" t="s">
        <v>26</v>
      </c>
      <c r="O76" s="25" t="s">
        <v>26</v>
      </c>
      <c r="P76" s="25" t="s">
        <v>26</v>
      </c>
      <c r="Q76" s="25" t="s">
        <v>26</v>
      </c>
      <c r="R76" s="26"/>
      <c r="S76" s="26"/>
      <c r="T76" s="26"/>
      <c r="U76" s="87" t="s">
        <v>28</v>
      </c>
      <c r="V76" s="87" t="s">
        <v>29</v>
      </c>
      <c r="W76" s="87" t="s">
        <v>30</v>
      </c>
      <c r="X76" s="87" t="s">
        <v>31</v>
      </c>
      <c r="Y76" s="87" t="s">
        <v>32</v>
      </c>
      <c r="Z76" s="87" t="s">
        <v>33</v>
      </c>
      <c r="AA76" s="7" t="s">
        <v>85</v>
      </c>
      <c r="AB76" s="7" t="s">
        <v>78</v>
      </c>
      <c r="AC76" s="27">
        <v>1</v>
      </c>
      <c r="AD76" s="6" t="s">
        <v>396</v>
      </c>
      <c r="AE76" s="7" t="s">
        <v>36</v>
      </c>
      <c r="AF76" s="7" t="s">
        <v>40</v>
      </c>
      <c r="AG76" s="7" t="s">
        <v>35</v>
      </c>
      <c r="AH76" s="27">
        <v>5</v>
      </c>
      <c r="AI76" s="87" t="s">
        <v>170</v>
      </c>
      <c r="AJ76" s="87" t="s">
        <v>170</v>
      </c>
      <c r="AK76" s="87" t="s">
        <v>170</v>
      </c>
      <c r="AL76" s="87" t="s">
        <v>170</v>
      </c>
      <c r="AM76" s="88">
        <v>160</v>
      </c>
      <c r="AP76" s="228"/>
    </row>
    <row r="77" spans="1:42" ht="22.5" x14ac:dyDescent="0.25">
      <c r="A77" s="9" t="s">
        <v>317</v>
      </c>
      <c r="B77" s="16" t="s">
        <v>318</v>
      </c>
      <c r="C77" s="25" t="s">
        <v>26</v>
      </c>
      <c r="D77" s="22" t="s">
        <v>382</v>
      </c>
      <c r="E77" s="87" t="s">
        <v>384</v>
      </c>
      <c r="F77" s="10">
        <v>600000</v>
      </c>
      <c r="G77" s="21">
        <v>13.774104683195592</v>
      </c>
      <c r="H77" s="21">
        <v>0.21779999999999999</v>
      </c>
      <c r="I77" s="21">
        <v>0.36299999999999999</v>
      </c>
      <c r="J77" s="21">
        <v>0.72599999999999998</v>
      </c>
      <c r="K77" s="17" t="s">
        <v>374</v>
      </c>
      <c r="L77" s="87" t="s">
        <v>27</v>
      </c>
      <c r="M77" s="25" t="s">
        <v>26</v>
      </c>
      <c r="N77" s="25" t="s">
        <v>26</v>
      </c>
      <c r="O77" s="25" t="s">
        <v>26</v>
      </c>
      <c r="P77" s="26"/>
      <c r="Q77" s="26"/>
      <c r="R77" s="25" t="s">
        <v>26</v>
      </c>
      <c r="S77" s="25" t="s">
        <v>26</v>
      </c>
      <c r="T77" s="26"/>
      <c r="U77" s="87" t="s">
        <v>28</v>
      </c>
      <c r="V77" s="87" t="s">
        <v>29</v>
      </c>
      <c r="W77" s="87" t="s">
        <v>30</v>
      </c>
      <c r="X77" s="87" t="s">
        <v>31</v>
      </c>
      <c r="Y77" s="87" t="s">
        <v>32</v>
      </c>
      <c r="Z77" s="87" t="s">
        <v>33</v>
      </c>
      <c r="AA77" s="7" t="s">
        <v>213</v>
      </c>
      <c r="AB77" s="7" t="s">
        <v>55</v>
      </c>
      <c r="AC77" s="27">
        <v>1</v>
      </c>
      <c r="AD77" s="6" t="s">
        <v>396</v>
      </c>
      <c r="AE77" s="7" t="s">
        <v>40</v>
      </c>
      <c r="AF77" s="7" t="s">
        <v>35</v>
      </c>
      <c r="AG77" s="7" t="s">
        <v>35</v>
      </c>
      <c r="AH77" s="27">
        <v>5.5</v>
      </c>
      <c r="AI77" s="87" t="s">
        <v>170</v>
      </c>
      <c r="AJ77" s="87" t="s">
        <v>170</v>
      </c>
      <c r="AK77" s="87" t="s">
        <v>170</v>
      </c>
      <c r="AL77" s="87" t="s">
        <v>89</v>
      </c>
      <c r="AM77" s="95">
        <v>180</v>
      </c>
      <c r="AP77" s="226"/>
    </row>
    <row r="78" spans="1:42" ht="15.75" x14ac:dyDescent="0.25">
      <c r="A78" s="9" t="s">
        <v>319</v>
      </c>
      <c r="B78" s="16" t="s">
        <v>320</v>
      </c>
      <c r="C78" s="25" t="s">
        <v>26</v>
      </c>
      <c r="D78" s="22" t="s">
        <v>386</v>
      </c>
      <c r="E78" s="87" t="s">
        <v>384</v>
      </c>
      <c r="F78" s="10">
        <v>1376000</v>
      </c>
      <c r="G78" s="21">
        <v>31.588613406795226</v>
      </c>
      <c r="H78" s="21">
        <v>9.4970930232558134E-2</v>
      </c>
      <c r="I78" s="21">
        <v>0.15828488372093022</v>
      </c>
      <c r="J78" s="21">
        <v>0.31656976744186044</v>
      </c>
      <c r="K78" s="17" t="s">
        <v>374</v>
      </c>
      <c r="L78" s="87" t="s">
        <v>27</v>
      </c>
      <c r="M78" s="25" t="s">
        <v>26</v>
      </c>
      <c r="N78" s="25" t="s">
        <v>26</v>
      </c>
      <c r="O78" s="25" t="s">
        <v>26</v>
      </c>
      <c r="P78" s="26"/>
      <c r="Q78" s="26"/>
      <c r="R78" s="25" t="s">
        <v>26</v>
      </c>
      <c r="S78" s="25" t="s">
        <v>26</v>
      </c>
      <c r="T78" s="26"/>
      <c r="U78" s="87" t="s">
        <v>28</v>
      </c>
      <c r="V78" s="87" t="s">
        <v>29</v>
      </c>
      <c r="W78" s="87" t="s">
        <v>30</v>
      </c>
      <c r="X78" s="87" t="s">
        <v>31</v>
      </c>
      <c r="Y78" s="87" t="s">
        <v>32</v>
      </c>
      <c r="Z78" s="87" t="s">
        <v>33</v>
      </c>
      <c r="AA78" s="7" t="s">
        <v>122</v>
      </c>
      <c r="AB78" s="7" t="s">
        <v>78</v>
      </c>
      <c r="AC78" s="27">
        <v>5</v>
      </c>
      <c r="AD78" s="6" t="s">
        <v>396</v>
      </c>
      <c r="AE78" s="7" t="s">
        <v>40</v>
      </c>
      <c r="AF78" s="7" t="s">
        <v>35</v>
      </c>
      <c r="AG78" s="7" t="s">
        <v>35</v>
      </c>
      <c r="AH78" s="27">
        <v>5</v>
      </c>
      <c r="AI78" s="87" t="s">
        <v>170</v>
      </c>
      <c r="AJ78" s="87" t="s">
        <v>170</v>
      </c>
      <c r="AK78" s="87" t="s">
        <v>170</v>
      </c>
      <c r="AL78" s="87" t="s">
        <v>176</v>
      </c>
      <c r="AM78" s="88">
        <v>32</v>
      </c>
      <c r="AP78" s="226"/>
    </row>
    <row r="79" spans="1:42" ht="15.75" x14ac:dyDescent="0.25">
      <c r="A79" s="9" t="s">
        <v>321</v>
      </c>
      <c r="B79" s="16" t="s">
        <v>322</v>
      </c>
      <c r="C79" s="25" t="s">
        <v>26</v>
      </c>
      <c r="D79" s="22" t="s">
        <v>382</v>
      </c>
      <c r="E79" s="87" t="s">
        <v>384</v>
      </c>
      <c r="F79" s="10">
        <v>3039069</v>
      </c>
      <c r="G79" s="21">
        <v>69.767424242424241</v>
      </c>
      <c r="H79" s="21">
        <v>4.3000010858588601E-2</v>
      </c>
      <c r="I79" s="21">
        <v>7.1666684764314342E-2</v>
      </c>
      <c r="J79" s="21">
        <v>0.14333336952862868</v>
      </c>
      <c r="K79" s="17" t="s">
        <v>374</v>
      </c>
      <c r="L79" s="87" t="s">
        <v>27</v>
      </c>
      <c r="M79" s="25" t="s">
        <v>26</v>
      </c>
      <c r="N79" s="25" t="s">
        <v>26</v>
      </c>
      <c r="O79" s="25" t="s">
        <v>26</v>
      </c>
      <c r="P79" s="26"/>
      <c r="Q79" s="26"/>
      <c r="R79" s="25" t="s">
        <v>26</v>
      </c>
      <c r="S79" s="25" t="s">
        <v>26</v>
      </c>
      <c r="T79" s="25" t="s">
        <v>26</v>
      </c>
      <c r="U79" s="87" t="s">
        <v>28</v>
      </c>
      <c r="V79" s="87" t="s">
        <v>29</v>
      </c>
      <c r="W79" s="87" t="s">
        <v>30</v>
      </c>
      <c r="X79" s="87" t="s">
        <v>31</v>
      </c>
      <c r="Y79" s="87" t="s">
        <v>32</v>
      </c>
      <c r="Z79" s="87" t="s">
        <v>33</v>
      </c>
      <c r="AA79" s="7" t="s">
        <v>140</v>
      </c>
      <c r="AB79" s="7" t="s">
        <v>167</v>
      </c>
      <c r="AC79" s="27">
        <v>1</v>
      </c>
      <c r="AD79" s="6" t="s">
        <v>396</v>
      </c>
      <c r="AE79" s="7" t="s">
        <v>40</v>
      </c>
      <c r="AF79" s="7" t="s">
        <v>36</v>
      </c>
      <c r="AG79" s="7" t="s">
        <v>35</v>
      </c>
      <c r="AH79" s="27">
        <v>5</v>
      </c>
      <c r="AI79" s="87" t="s">
        <v>170</v>
      </c>
      <c r="AJ79" s="87" t="s">
        <v>170</v>
      </c>
      <c r="AK79" s="87" t="s">
        <v>170</v>
      </c>
      <c r="AL79" s="87" t="s">
        <v>176</v>
      </c>
      <c r="AM79" s="95">
        <v>50</v>
      </c>
      <c r="AP79" s="226"/>
    </row>
    <row r="80" spans="1:42" ht="15.75" x14ac:dyDescent="0.25">
      <c r="A80" s="9" t="s">
        <v>323</v>
      </c>
      <c r="B80" s="4" t="s">
        <v>324</v>
      </c>
      <c r="C80" s="25" t="s">
        <v>26</v>
      </c>
      <c r="D80" s="22" t="s">
        <v>382</v>
      </c>
      <c r="E80" s="87" t="s">
        <v>384</v>
      </c>
      <c r="F80" s="10">
        <v>112000</v>
      </c>
      <c r="G80" s="20">
        <v>2.5711662075298438</v>
      </c>
      <c r="H80" s="20">
        <v>1.1667857142857143</v>
      </c>
      <c r="I80" s="20">
        <v>1.9446428571428571</v>
      </c>
      <c r="J80" s="20">
        <v>3.8892857142857142</v>
      </c>
      <c r="K80" s="17" t="s">
        <v>374</v>
      </c>
      <c r="L80" s="87" t="s">
        <v>27</v>
      </c>
      <c r="M80" s="25" t="s">
        <v>26</v>
      </c>
      <c r="N80" s="25" t="s">
        <v>26</v>
      </c>
      <c r="O80" s="25" t="s">
        <v>26</v>
      </c>
      <c r="P80" s="26"/>
      <c r="Q80" s="26"/>
      <c r="R80" s="25" t="s">
        <v>26</v>
      </c>
      <c r="S80" s="25" t="s">
        <v>26</v>
      </c>
      <c r="T80" s="25" t="s">
        <v>26</v>
      </c>
      <c r="U80" s="87" t="s">
        <v>28</v>
      </c>
      <c r="V80" s="87" t="s">
        <v>29</v>
      </c>
      <c r="W80" s="87" t="s">
        <v>30</v>
      </c>
      <c r="X80" s="87" t="s">
        <v>31</v>
      </c>
      <c r="Y80" s="87" t="s">
        <v>32</v>
      </c>
      <c r="Z80" s="87" t="s">
        <v>33</v>
      </c>
      <c r="AA80" s="7" t="s">
        <v>85</v>
      </c>
      <c r="AB80" s="7" t="s">
        <v>34</v>
      </c>
      <c r="AC80" s="27">
        <v>3</v>
      </c>
      <c r="AD80" s="6" t="s">
        <v>396</v>
      </c>
      <c r="AE80" s="7" t="s">
        <v>40</v>
      </c>
      <c r="AF80" s="7" t="s">
        <v>36</v>
      </c>
      <c r="AG80" s="7" t="s">
        <v>35</v>
      </c>
      <c r="AH80" s="27">
        <v>5</v>
      </c>
      <c r="AI80" s="87" t="s">
        <v>170</v>
      </c>
      <c r="AJ80" s="87" t="s">
        <v>170</v>
      </c>
      <c r="AK80" s="87" t="s">
        <v>170</v>
      </c>
      <c r="AL80" s="87" t="s">
        <v>44</v>
      </c>
      <c r="AM80" s="106">
        <v>160</v>
      </c>
      <c r="AP80" s="226"/>
    </row>
    <row r="81" spans="1:42" ht="15.75" x14ac:dyDescent="0.25">
      <c r="A81" s="9" t="s">
        <v>325</v>
      </c>
      <c r="B81" s="4" t="s">
        <v>326</v>
      </c>
      <c r="C81" s="25" t="s">
        <v>26</v>
      </c>
      <c r="D81" s="22" t="s">
        <v>382</v>
      </c>
      <c r="E81" s="87" t="s">
        <v>384</v>
      </c>
      <c r="F81" s="10">
        <v>112000</v>
      </c>
      <c r="G81" s="20">
        <v>2.5711662075298438</v>
      </c>
      <c r="H81" s="20">
        <v>1.1667857142857143</v>
      </c>
      <c r="I81" s="20">
        <v>1.9446428571428571</v>
      </c>
      <c r="J81" s="20">
        <v>3.8892857142857142</v>
      </c>
      <c r="K81" s="17" t="s">
        <v>374</v>
      </c>
      <c r="L81" s="87" t="s">
        <v>27</v>
      </c>
      <c r="M81" s="25" t="s">
        <v>26</v>
      </c>
      <c r="N81" s="25" t="s">
        <v>26</v>
      </c>
      <c r="O81" s="25" t="s">
        <v>26</v>
      </c>
      <c r="P81" s="26"/>
      <c r="Q81" s="26"/>
      <c r="R81" s="25" t="s">
        <v>26</v>
      </c>
      <c r="S81" s="25" t="s">
        <v>26</v>
      </c>
      <c r="T81" s="26"/>
      <c r="U81" s="87" t="s">
        <v>28</v>
      </c>
      <c r="V81" s="87" t="s">
        <v>29</v>
      </c>
      <c r="W81" s="87" t="s">
        <v>30</v>
      </c>
      <c r="X81" s="87" t="s">
        <v>31</v>
      </c>
      <c r="Y81" s="87" t="s">
        <v>32</v>
      </c>
      <c r="Z81" s="87" t="s">
        <v>33</v>
      </c>
      <c r="AA81" s="7" t="s">
        <v>227</v>
      </c>
      <c r="AB81" s="7" t="s">
        <v>34</v>
      </c>
      <c r="AC81" s="27">
        <v>3</v>
      </c>
      <c r="AD81" s="6" t="s">
        <v>396</v>
      </c>
      <c r="AE81" s="7" t="s">
        <v>44</v>
      </c>
      <c r="AF81" s="7" t="s">
        <v>44</v>
      </c>
      <c r="AG81" s="7" t="s">
        <v>35</v>
      </c>
      <c r="AH81" s="27">
        <v>5</v>
      </c>
      <c r="AI81" s="87" t="s">
        <v>52</v>
      </c>
      <c r="AJ81" s="87" t="s">
        <v>52</v>
      </c>
      <c r="AK81" s="87" t="s">
        <v>170</v>
      </c>
      <c r="AL81" s="87" t="s">
        <v>44</v>
      </c>
      <c r="AM81" s="106">
        <v>9.6</v>
      </c>
      <c r="AP81" s="228"/>
    </row>
    <row r="82" spans="1:42" ht="15.75" x14ac:dyDescent="0.25">
      <c r="A82" s="9" t="s">
        <v>327</v>
      </c>
      <c r="B82" s="4" t="s">
        <v>328</v>
      </c>
      <c r="C82" s="25" t="s">
        <v>26</v>
      </c>
      <c r="D82" s="22" t="s">
        <v>382</v>
      </c>
      <c r="E82" s="87" t="s">
        <v>384</v>
      </c>
      <c r="F82" s="10">
        <v>177700</v>
      </c>
      <c r="G82" s="20">
        <v>4.0794306703397609</v>
      </c>
      <c r="H82" s="20">
        <v>0.7353967360720316</v>
      </c>
      <c r="I82" s="20">
        <v>1.2256612267867193</v>
      </c>
      <c r="J82" s="20">
        <v>2.4513224535734386</v>
      </c>
      <c r="K82" s="17" t="s">
        <v>374</v>
      </c>
      <c r="L82" s="87" t="s">
        <v>27</v>
      </c>
      <c r="M82" s="25" t="s">
        <v>26</v>
      </c>
      <c r="N82" s="25" t="s">
        <v>26</v>
      </c>
      <c r="O82" s="25" t="s">
        <v>26</v>
      </c>
      <c r="P82" s="25" t="s">
        <v>26</v>
      </c>
      <c r="Q82" s="25" t="s">
        <v>26</v>
      </c>
      <c r="R82" s="25" t="s">
        <v>26</v>
      </c>
      <c r="S82" s="25" t="s">
        <v>26</v>
      </c>
      <c r="T82" s="26"/>
      <c r="U82" s="87" t="s">
        <v>28</v>
      </c>
      <c r="V82" s="87" t="s">
        <v>29</v>
      </c>
      <c r="W82" s="87" t="s">
        <v>30</v>
      </c>
      <c r="X82" s="87" t="s">
        <v>31</v>
      </c>
      <c r="Y82" s="87" t="s">
        <v>32</v>
      </c>
      <c r="Z82" s="87" t="s">
        <v>33</v>
      </c>
      <c r="AA82" s="7" t="s">
        <v>85</v>
      </c>
      <c r="AB82" s="7" t="s">
        <v>34</v>
      </c>
      <c r="AC82" s="27">
        <v>5</v>
      </c>
      <c r="AD82" s="6" t="s">
        <v>396</v>
      </c>
      <c r="AE82" s="7" t="s">
        <v>36</v>
      </c>
      <c r="AF82" s="7" t="s">
        <v>40</v>
      </c>
      <c r="AG82" s="7" t="s">
        <v>35</v>
      </c>
      <c r="AH82" s="27">
        <v>5</v>
      </c>
      <c r="AI82" s="87" t="s">
        <v>170</v>
      </c>
      <c r="AJ82" s="87" t="s">
        <v>170</v>
      </c>
      <c r="AK82" s="87" t="s">
        <v>170</v>
      </c>
      <c r="AL82" s="87" t="s">
        <v>36</v>
      </c>
      <c r="AM82" s="88">
        <v>150</v>
      </c>
      <c r="AP82" s="228"/>
    </row>
    <row r="83" spans="1:42" ht="15.75" x14ac:dyDescent="0.25">
      <c r="A83" s="9" t="s">
        <v>329</v>
      </c>
      <c r="B83" s="16" t="s">
        <v>330</v>
      </c>
      <c r="C83" s="25" t="s">
        <v>26</v>
      </c>
      <c r="D83" s="22" t="s">
        <v>382</v>
      </c>
      <c r="E83" s="87" t="s">
        <v>384</v>
      </c>
      <c r="F83" s="10">
        <v>200000</v>
      </c>
      <c r="G83" s="21">
        <v>4.5913682277318637</v>
      </c>
      <c r="H83" s="21">
        <v>0.65340000000000009</v>
      </c>
      <c r="I83" s="21">
        <v>1.0890000000000002</v>
      </c>
      <c r="J83" s="21">
        <v>2.1780000000000004</v>
      </c>
      <c r="K83" s="17" t="s">
        <v>374</v>
      </c>
      <c r="L83" s="87" t="s">
        <v>27</v>
      </c>
      <c r="M83" s="25" t="s">
        <v>26</v>
      </c>
      <c r="N83" s="25" t="s">
        <v>26</v>
      </c>
      <c r="O83" s="25" t="s">
        <v>26</v>
      </c>
      <c r="P83" s="25" t="s">
        <v>26</v>
      </c>
      <c r="Q83" s="25" t="s">
        <v>26</v>
      </c>
      <c r="R83" s="26"/>
      <c r="S83" s="26"/>
      <c r="T83" s="26"/>
      <c r="U83" s="87" t="s">
        <v>28</v>
      </c>
      <c r="V83" s="87" t="s">
        <v>29</v>
      </c>
      <c r="W83" s="87" t="s">
        <v>30</v>
      </c>
      <c r="X83" s="87" t="s">
        <v>31</v>
      </c>
      <c r="Y83" s="87" t="s">
        <v>32</v>
      </c>
      <c r="Z83" s="87" t="s">
        <v>33</v>
      </c>
      <c r="AA83" s="7" t="s">
        <v>85</v>
      </c>
      <c r="AB83" s="7" t="s">
        <v>62</v>
      </c>
      <c r="AC83" s="27">
        <v>6</v>
      </c>
      <c r="AD83" s="6" t="s">
        <v>396</v>
      </c>
      <c r="AE83" s="7" t="s">
        <v>36</v>
      </c>
      <c r="AF83" s="7" t="s">
        <v>40</v>
      </c>
      <c r="AG83" s="7" t="s">
        <v>35</v>
      </c>
      <c r="AH83" s="27">
        <v>4</v>
      </c>
      <c r="AI83" s="87" t="s">
        <v>170</v>
      </c>
      <c r="AJ83" s="87" t="s">
        <v>170</v>
      </c>
      <c r="AK83" s="87" t="s">
        <v>170</v>
      </c>
      <c r="AL83" s="87" t="s">
        <v>176</v>
      </c>
      <c r="AM83" s="106">
        <v>180</v>
      </c>
      <c r="AP83" s="226"/>
    </row>
    <row r="84" spans="1:42" ht="22.5" x14ac:dyDescent="0.25">
      <c r="A84" s="9" t="s">
        <v>331</v>
      </c>
      <c r="B84" s="16" t="s">
        <v>332</v>
      </c>
      <c r="C84" s="25" t="s">
        <v>26</v>
      </c>
      <c r="D84" s="22" t="s">
        <v>382</v>
      </c>
      <c r="E84" s="87" t="s">
        <v>384</v>
      </c>
      <c r="F84" s="10">
        <v>20800</v>
      </c>
      <c r="G84" s="21">
        <v>0.47750229568411384</v>
      </c>
      <c r="H84" s="21">
        <v>6.282692307692308</v>
      </c>
      <c r="I84" s="21">
        <v>10.471153846153847</v>
      </c>
      <c r="J84" s="21">
        <v>20.942307692307693</v>
      </c>
      <c r="K84" s="17" t="s">
        <v>374</v>
      </c>
      <c r="L84" s="87" t="s">
        <v>27</v>
      </c>
      <c r="M84" s="25" t="s">
        <v>26</v>
      </c>
      <c r="N84" s="25" t="s">
        <v>26</v>
      </c>
      <c r="O84" s="25" t="s">
        <v>26</v>
      </c>
      <c r="P84" s="26"/>
      <c r="Q84" s="26"/>
      <c r="R84" s="25" t="s">
        <v>26</v>
      </c>
      <c r="S84" s="25" t="s">
        <v>26</v>
      </c>
      <c r="T84" s="26"/>
      <c r="U84" s="87" t="s">
        <v>28</v>
      </c>
      <c r="V84" s="87" t="s">
        <v>29</v>
      </c>
      <c r="W84" s="87" t="s">
        <v>30</v>
      </c>
      <c r="X84" s="87" t="s">
        <v>31</v>
      </c>
      <c r="Y84" s="87" t="s">
        <v>32</v>
      </c>
      <c r="Z84" s="87" t="s">
        <v>33</v>
      </c>
      <c r="AA84" s="7" t="s">
        <v>122</v>
      </c>
      <c r="AB84" s="7" t="s">
        <v>50</v>
      </c>
      <c r="AC84" s="27">
        <v>5</v>
      </c>
      <c r="AD84" s="6" t="s">
        <v>397</v>
      </c>
      <c r="AE84" s="7" t="s">
        <v>40</v>
      </c>
      <c r="AF84" s="7" t="s">
        <v>35</v>
      </c>
      <c r="AG84" s="7" t="s">
        <v>35</v>
      </c>
      <c r="AH84" s="27">
        <v>4.5</v>
      </c>
      <c r="AI84" s="87" t="s">
        <v>170</v>
      </c>
      <c r="AJ84" s="87" t="s">
        <v>170</v>
      </c>
      <c r="AK84" s="87" t="s">
        <v>170</v>
      </c>
      <c r="AL84" s="87" t="s">
        <v>36</v>
      </c>
      <c r="AM84" s="106">
        <v>148</v>
      </c>
      <c r="AP84" s="228"/>
    </row>
    <row r="85" spans="1:42" ht="15.75" x14ac:dyDescent="0.25">
      <c r="A85" s="9" t="s">
        <v>333</v>
      </c>
      <c r="B85" s="16" t="s">
        <v>334</v>
      </c>
      <c r="C85" s="25" t="s">
        <v>26</v>
      </c>
      <c r="D85" s="22" t="s">
        <v>383</v>
      </c>
      <c r="E85" s="87" t="s">
        <v>384</v>
      </c>
      <c r="F85" s="10">
        <v>126111</v>
      </c>
      <c r="G85" s="21">
        <v>2.8951101928374654</v>
      </c>
      <c r="H85" s="21">
        <v>1.0362299878678307</v>
      </c>
      <c r="I85" s="21">
        <v>1.7270499797797179</v>
      </c>
      <c r="J85" s="21">
        <v>3.4540999595594357</v>
      </c>
      <c r="K85" s="17" t="s">
        <v>374</v>
      </c>
      <c r="L85" s="87" t="s">
        <v>27</v>
      </c>
      <c r="M85" s="25" t="s">
        <v>26</v>
      </c>
      <c r="N85" s="25" t="s">
        <v>26</v>
      </c>
      <c r="O85" s="25" t="s">
        <v>26</v>
      </c>
      <c r="P85" s="26"/>
      <c r="Q85" s="25" t="s">
        <v>26</v>
      </c>
      <c r="R85" s="25" t="s">
        <v>26</v>
      </c>
      <c r="S85" s="25" t="s">
        <v>26</v>
      </c>
      <c r="T85" s="26"/>
      <c r="U85" s="87" t="s">
        <v>28</v>
      </c>
      <c r="V85" s="87" t="s">
        <v>29</v>
      </c>
      <c r="W85" s="87" t="s">
        <v>30</v>
      </c>
      <c r="X85" s="87" t="s">
        <v>31</v>
      </c>
      <c r="Y85" s="87" t="s">
        <v>32</v>
      </c>
      <c r="Z85" s="87" t="s">
        <v>33</v>
      </c>
      <c r="AA85" s="7" t="s">
        <v>213</v>
      </c>
      <c r="AB85" s="7" t="s">
        <v>167</v>
      </c>
      <c r="AC85" s="27">
        <v>4</v>
      </c>
      <c r="AD85" s="6" t="s">
        <v>396</v>
      </c>
      <c r="AE85" s="7" t="s">
        <v>35</v>
      </c>
      <c r="AF85" s="7" t="s">
        <v>35</v>
      </c>
      <c r="AG85" s="7" t="s">
        <v>35</v>
      </c>
      <c r="AH85" s="27">
        <v>4</v>
      </c>
      <c r="AI85" s="87" t="s">
        <v>52</v>
      </c>
      <c r="AJ85" s="87" t="s">
        <v>52</v>
      </c>
      <c r="AK85" s="87" t="s">
        <v>170</v>
      </c>
      <c r="AL85" s="87" t="s">
        <v>44</v>
      </c>
      <c r="AM85" s="106">
        <v>12</v>
      </c>
      <c r="AP85" s="226"/>
    </row>
    <row r="86" spans="1:42" ht="15.75" x14ac:dyDescent="0.25">
      <c r="A86" s="9" t="s">
        <v>335</v>
      </c>
      <c r="B86" s="16" t="s">
        <v>336</v>
      </c>
      <c r="C86" s="25" t="s">
        <v>26</v>
      </c>
      <c r="D86" s="22" t="s">
        <v>382</v>
      </c>
      <c r="E86" s="87" t="s">
        <v>384</v>
      </c>
      <c r="F86" s="10">
        <v>1464516</v>
      </c>
      <c r="G86" s="21">
        <v>33.620661157024792</v>
      </c>
      <c r="H86" s="21">
        <v>8.9230844866153736E-2</v>
      </c>
      <c r="I86" s="21">
        <v>0.14871807477692289</v>
      </c>
      <c r="J86" s="21">
        <v>0.29743614955384579</v>
      </c>
      <c r="K86" s="17" t="s">
        <v>374</v>
      </c>
      <c r="L86" s="87" t="s">
        <v>27</v>
      </c>
      <c r="M86" s="25" t="s">
        <v>26</v>
      </c>
      <c r="N86" s="25" t="s">
        <v>26</v>
      </c>
      <c r="O86" s="25" t="s">
        <v>26</v>
      </c>
      <c r="P86" s="26"/>
      <c r="Q86" s="25" t="s">
        <v>26</v>
      </c>
      <c r="R86" s="25" t="s">
        <v>26</v>
      </c>
      <c r="S86" s="25" t="s">
        <v>26</v>
      </c>
      <c r="T86" s="26"/>
      <c r="U86" s="87" t="s">
        <v>28</v>
      </c>
      <c r="V86" s="87" t="s">
        <v>29</v>
      </c>
      <c r="W86" s="87" t="s">
        <v>30</v>
      </c>
      <c r="X86" s="87" t="s">
        <v>31</v>
      </c>
      <c r="Y86" s="87" t="s">
        <v>32</v>
      </c>
      <c r="Z86" s="87" t="s">
        <v>33</v>
      </c>
      <c r="AA86" s="7" t="s">
        <v>122</v>
      </c>
      <c r="AB86" s="7" t="s">
        <v>190</v>
      </c>
      <c r="AC86" s="27">
        <v>5</v>
      </c>
      <c r="AD86" s="6" t="s">
        <v>396</v>
      </c>
      <c r="AE86" s="7" t="s">
        <v>44</v>
      </c>
      <c r="AF86" s="7" t="s">
        <v>44</v>
      </c>
      <c r="AG86" s="7" t="s">
        <v>44</v>
      </c>
      <c r="AH86" s="27">
        <v>4</v>
      </c>
      <c r="AI86" s="87" t="s">
        <v>170</v>
      </c>
      <c r="AJ86" s="87" t="s">
        <v>170</v>
      </c>
      <c r="AK86" s="87" t="s">
        <v>170</v>
      </c>
      <c r="AL86" s="87" t="s">
        <v>36</v>
      </c>
      <c r="AM86" s="88">
        <v>160</v>
      </c>
      <c r="AP86" s="226"/>
    </row>
    <row r="87" spans="1:42" ht="22.5" x14ac:dyDescent="0.25">
      <c r="A87" s="9" t="s">
        <v>337</v>
      </c>
      <c r="B87" s="16" t="s">
        <v>338</v>
      </c>
      <c r="C87" s="25" t="s">
        <v>26</v>
      </c>
      <c r="D87" s="22" t="s">
        <v>382</v>
      </c>
      <c r="E87" s="87" t="s">
        <v>384</v>
      </c>
      <c r="F87" s="10">
        <v>1750000</v>
      </c>
      <c r="G87" s="21">
        <v>40.174471992653814</v>
      </c>
      <c r="H87" s="21">
        <v>7.4674285714285707E-2</v>
      </c>
      <c r="I87" s="21">
        <v>0.12445714285714285</v>
      </c>
      <c r="J87" s="21">
        <v>0.2489142857142857</v>
      </c>
      <c r="K87" s="17" t="s">
        <v>374</v>
      </c>
      <c r="L87" s="87" t="s">
        <v>27</v>
      </c>
      <c r="M87" s="25" t="s">
        <v>26</v>
      </c>
      <c r="N87" s="25" t="s">
        <v>26</v>
      </c>
      <c r="O87" s="25" t="s">
        <v>26</v>
      </c>
      <c r="P87" s="26"/>
      <c r="Q87" s="26"/>
      <c r="R87" s="25" t="s">
        <v>26</v>
      </c>
      <c r="S87" s="25" t="s">
        <v>26</v>
      </c>
      <c r="T87" s="26"/>
      <c r="U87" s="87" t="s">
        <v>28</v>
      </c>
      <c r="V87" s="87" t="s">
        <v>29</v>
      </c>
      <c r="W87" s="87" t="s">
        <v>30</v>
      </c>
      <c r="X87" s="87" t="s">
        <v>31</v>
      </c>
      <c r="Y87" s="87" t="s">
        <v>32</v>
      </c>
      <c r="Z87" s="87" t="s">
        <v>33</v>
      </c>
      <c r="AA87" s="7" t="s">
        <v>118</v>
      </c>
      <c r="AB87" s="7" t="s">
        <v>167</v>
      </c>
      <c r="AC87" s="27">
        <v>1</v>
      </c>
      <c r="AD87" s="6" t="s">
        <v>397</v>
      </c>
      <c r="AE87" s="7" t="s">
        <v>40</v>
      </c>
      <c r="AF87" s="7" t="s">
        <v>35</v>
      </c>
      <c r="AG87" s="7" t="s">
        <v>44</v>
      </c>
      <c r="AH87" s="27">
        <v>4</v>
      </c>
      <c r="AI87" s="87" t="s">
        <v>170</v>
      </c>
      <c r="AJ87" s="87" t="s">
        <v>170</v>
      </c>
      <c r="AK87" s="87" t="s">
        <v>170</v>
      </c>
      <c r="AL87" s="87" t="s">
        <v>248</v>
      </c>
      <c r="AM87" s="88">
        <v>180</v>
      </c>
      <c r="AP87" s="226"/>
    </row>
    <row r="88" spans="1:42" ht="22.5" x14ac:dyDescent="0.25">
      <c r="A88" s="9" t="s">
        <v>339</v>
      </c>
      <c r="B88" s="16" t="s">
        <v>340</v>
      </c>
      <c r="C88" s="25" t="s">
        <v>26</v>
      </c>
      <c r="D88" s="22" t="s">
        <v>382</v>
      </c>
      <c r="E88" s="87" t="s">
        <v>384</v>
      </c>
      <c r="F88" s="10">
        <v>1750000</v>
      </c>
      <c r="G88" s="21">
        <v>40.174471992653814</v>
      </c>
      <c r="H88" s="21">
        <v>7.4674285714285707E-2</v>
      </c>
      <c r="I88" s="21">
        <v>0.12445714285714285</v>
      </c>
      <c r="J88" s="21">
        <v>0.2489142857142857</v>
      </c>
      <c r="K88" s="17" t="s">
        <v>374</v>
      </c>
      <c r="L88" s="87" t="s">
        <v>27</v>
      </c>
      <c r="M88" s="25" t="s">
        <v>26</v>
      </c>
      <c r="N88" s="25" t="s">
        <v>26</v>
      </c>
      <c r="O88" s="25" t="s">
        <v>26</v>
      </c>
      <c r="P88" s="26"/>
      <c r="Q88" s="26"/>
      <c r="R88" s="25" t="s">
        <v>26</v>
      </c>
      <c r="S88" s="25" t="s">
        <v>26</v>
      </c>
      <c r="T88" s="26"/>
      <c r="U88" s="87" t="s">
        <v>28</v>
      </c>
      <c r="V88" s="87" t="s">
        <v>29</v>
      </c>
      <c r="W88" s="87" t="s">
        <v>30</v>
      </c>
      <c r="X88" s="87" t="s">
        <v>31</v>
      </c>
      <c r="Y88" s="87" t="s">
        <v>32</v>
      </c>
      <c r="Z88" s="87" t="s">
        <v>33</v>
      </c>
      <c r="AA88" s="7" t="s">
        <v>118</v>
      </c>
      <c r="AB88" s="7" t="s">
        <v>167</v>
      </c>
      <c r="AC88" s="27">
        <v>1</v>
      </c>
      <c r="AD88" s="6" t="s">
        <v>397</v>
      </c>
      <c r="AE88" s="7" t="s">
        <v>40</v>
      </c>
      <c r="AF88" s="7" t="s">
        <v>35</v>
      </c>
      <c r="AG88" s="7" t="s">
        <v>44</v>
      </c>
      <c r="AH88" s="27">
        <v>4</v>
      </c>
      <c r="AI88" s="87" t="s">
        <v>170</v>
      </c>
      <c r="AJ88" s="87" t="s">
        <v>170</v>
      </c>
      <c r="AK88" s="87" t="s">
        <v>170</v>
      </c>
      <c r="AL88" s="87" t="s">
        <v>248</v>
      </c>
      <c r="AM88" s="108">
        <v>400</v>
      </c>
      <c r="AP88" s="227"/>
    </row>
    <row r="89" spans="1:42" ht="22.5" x14ac:dyDescent="0.25">
      <c r="A89" s="9" t="s">
        <v>341</v>
      </c>
      <c r="B89" s="16" t="s">
        <v>342</v>
      </c>
      <c r="C89" s="25" t="s">
        <v>26</v>
      </c>
      <c r="D89" s="22" t="s">
        <v>382</v>
      </c>
      <c r="E89" s="87" t="s">
        <v>384</v>
      </c>
      <c r="F89" s="10">
        <v>3000000</v>
      </c>
      <c r="G89" s="21">
        <v>68.870523415977956</v>
      </c>
      <c r="H89" s="21">
        <v>4.3560000000000001E-2</v>
      </c>
      <c r="I89" s="21">
        <v>7.2600000000000012E-2</v>
      </c>
      <c r="J89" s="21">
        <v>0.14520000000000002</v>
      </c>
      <c r="K89" s="17" t="s">
        <v>374</v>
      </c>
      <c r="L89" s="87" t="s">
        <v>27</v>
      </c>
      <c r="M89" s="25" t="s">
        <v>26</v>
      </c>
      <c r="N89" s="25" t="s">
        <v>26</v>
      </c>
      <c r="O89" s="25" t="s">
        <v>26</v>
      </c>
      <c r="P89" s="26"/>
      <c r="Q89" s="25" t="s">
        <v>26</v>
      </c>
      <c r="R89" s="25" t="s">
        <v>26</v>
      </c>
      <c r="S89" s="25" t="s">
        <v>26</v>
      </c>
      <c r="T89" s="26"/>
      <c r="U89" s="87" t="s">
        <v>28</v>
      </c>
      <c r="V89" s="87" t="s">
        <v>29</v>
      </c>
      <c r="W89" s="87" t="s">
        <v>30</v>
      </c>
      <c r="X89" s="87" t="s">
        <v>31</v>
      </c>
      <c r="Y89" s="87" t="s">
        <v>32</v>
      </c>
      <c r="Z89" s="87" t="s">
        <v>33</v>
      </c>
      <c r="AA89" s="7" t="s">
        <v>122</v>
      </c>
      <c r="AB89" s="7" t="s">
        <v>50</v>
      </c>
      <c r="AC89" s="27">
        <v>3</v>
      </c>
      <c r="AD89" s="6" t="s">
        <v>399</v>
      </c>
      <c r="AE89" s="7" t="s">
        <v>35</v>
      </c>
      <c r="AF89" s="7" t="s">
        <v>44</v>
      </c>
      <c r="AG89" s="7" t="s">
        <v>35</v>
      </c>
      <c r="AH89" s="27">
        <v>4.5999999999999996</v>
      </c>
      <c r="AI89" s="87" t="s">
        <v>170</v>
      </c>
      <c r="AJ89" s="87" t="s">
        <v>170</v>
      </c>
      <c r="AK89" s="87" t="s">
        <v>170</v>
      </c>
      <c r="AL89" s="87" t="s">
        <v>176</v>
      </c>
      <c r="AM89" s="88">
        <v>200</v>
      </c>
      <c r="AP89" s="226"/>
    </row>
    <row r="90" spans="1:42" ht="15.75" x14ac:dyDescent="0.25">
      <c r="A90" s="9" t="s">
        <v>343</v>
      </c>
      <c r="B90" s="16" t="s">
        <v>344</v>
      </c>
      <c r="C90" s="25" t="s">
        <v>26</v>
      </c>
      <c r="D90" s="22" t="s">
        <v>382</v>
      </c>
      <c r="E90" s="87" t="s">
        <v>384</v>
      </c>
      <c r="F90" s="10">
        <v>196360</v>
      </c>
      <c r="G90" s="21">
        <v>4.5078053259871442</v>
      </c>
      <c r="H90" s="21">
        <v>0.66551232430230189</v>
      </c>
      <c r="I90" s="21">
        <v>1.1091872071705031</v>
      </c>
      <c r="J90" s="21">
        <v>2.2183744143410062</v>
      </c>
      <c r="K90" s="17" t="s">
        <v>374</v>
      </c>
      <c r="L90" s="87" t="s">
        <v>27</v>
      </c>
      <c r="M90" s="25" t="s">
        <v>26</v>
      </c>
      <c r="N90" s="25" t="s">
        <v>26</v>
      </c>
      <c r="O90" s="25" t="s">
        <v>26</v>
      </c>
      <c r="P90" s="26"/>
      <c r="Q90" s="26"/>
      <c r="R90" s="25" t="s">
        <v>26</v>
      </c>
      <c r="S90" s="25" t="s">
        <v>26</v>
      </c>
      <c r="T90" s="26"/>
      <c r="U90" s="87" t="s">
        <v>28</v>
      </c>
      <c r="V90" s="87" t="s">
        <v>29</v>
      </c>
      <c r="W90" s="87" t="s">
        <v>30</v>
      </c>
      <c r="X90" s="87" t="s">
        <v>31</v>
      </c>
      <c r="Y90" s="87" t="s">
        <v>32</v>
      </c>
      <c r="Z90" s="87" t="s">
        <v>33</v>
      </c>
      <c r="AA90" s="7" t="s">
        <v>122</v>
      </c>
      <c r="AB90" s="7" t="s">
        <v>34</v>
      </c>
      <c r="AC90" s="27">
        <v>5</v>
      </c>
      <c r="AD90" s="6" t="s">
        <v>397</v>
      </c>
      <c r="AE90" s="7" t="s">
        <v>40</v>
      </c>
      <c r="AF90" s="7" t="s">
        <v>35</v>
      </c>
      <c r="AG90" s="7" t="s">
        <v>44</v>
      </c>
      <c r="AH90" s="27">
        <v>4</v>
      </c>
      <c r="AI90" s="87" t="s">
        <v>170</v>
      </c>
      <c r="AJ90" s="87" t="s">
        <v>170</v>
      </c>
      <c r="AK90" s="87" t="s">
        <v>170</v>
      </c>
      <c r="AL90" s="87" t="s">
        <v>36</v>
      </c>
      <c r="AM90" s="106">
        <v>36</v>
      </c>
      <c r="AP90" s="226"/>
    </row>
    <row r="91" spans="1:42" ht="15.75" x14ac:dyDescent="0.25">
      <c r="A91" s="9" t="s">
        <v>345</v>
      </c>
      <c r="B91" s="16" t="s">
        <v>346</v>
      </c>
      <c r="C91" s="25" t="s">
        <v>26</v>
      </c>
      <c r="D91" s="22" t="s">
        <v>382</v>
      </c>
      <c r="E91" s="87" t="s">
        <v>384</v>
      </c>
      <c r="F91" s="10">
        <v>504000</v>
      </c>
      <c r="G91" s="21">
        <v>11.570247933884298</v>
      </c>
      <c r="H91" s="21">
        <v>0.25928571428571429</v>
      </c>
      <c r="I91" s="21">
        <v>0.43214285714285711</v>
      </c>
      <c r="J91" s="21">
        <v>0.86428571428571421</v>
      </c>
      <c r="K91" s="17" t="s">
        <v>374</v>
      </c>
      <c r="L91" s="87" t="s">
        <v>27</v>
      </c>
      <c r="M91" s="25" t="s">
        <v>26</v>
      </c>
      <c r="N91" s="25" t="s">
        <v>26</v>
      </c>
      <c r="O91" s="25" t="s">
        <v>26</v>
      </c>
      <c r="P91" s="25" t="s">
        <v>26</v>
      </c>
      <c r="Q91" s="25" t="s">
        <v>26</v>
      </c>
      <c r="R91" s="25" t="s">
        <v>26</v>
      </c>
      <c r="S91" s="25" t="s">
        <v>26</v>
      </c>
      <c r="T91" s="26"/>
      <c r="U91" s="87" t="s">
        <v>28</v>
      </c>
      <c r="V91" s="87" t="s">
        <v>29</v>
      </c>
      <c r="W91" s="87" t="s">
        <v>30</v>
      </c>
      <c r="X91" s="87" t="s">
        <v>31</v>
      </c>
      <c r="Y91" s="87" t="s">
        <v>32</v>
      </c>
      <c r="Z91" s="87" t="s">
        <v>33</v>
      </c>
      <c r="AA91" s="7" t="s">
        <v>122</v>
      </c>
      <c r="AB91" s="7" t="s">
        <v>34</v>
      </c>
      <c r="AC91" s="27">
        <v>6</v>
      </c>
      <c r="AD91" s="6" t="s">
        <v>397</v>
      </c>
      <c r="AE91" s="7" t="s">
        <v>36</v>
      </c>
      <c r="AF91" s="7" t="s">
        <v>35</v>
      </c>
      <c r="AG91" s="7" t="s">
        <v>44</v>
      </c>
      <c r="AH91" s="27">
        <v>4</v>
      </c>
      <c r="AI91" s="87" t="s">
        <v>170</v>
      </c>
      <c r="AJ91" s="87" t="s">
        <v>170</v>
      </c>
      <c r="AK91" s="87" t="s">
        <v>170</v>
      </c>
      <c r="AL91" s="87" t="s">
        <v>36</v>
      </c>
      <c r="AM91" s="106">
        <v>60</v>
      </c>
      <c r="AP91" s="226"/>
    </row>
    <row r="92" spans="1:42" ht="15.75" x14ac:dyDescent="0.25">
      <c r="A92" s="9" t="s">
        <v>347</v>
      </c>
      <c r="B92" s="16" t="s">
        <v>348</v>
      </c>
      <c r="C92" s="25" t="s">
        <v>26</v>
      </c>
      <c r="D92" s="22" t="s">
        <v>382</v>
      </c>
      <c r="E92" s="87" t="s">
        <v>384</v>
      </c>
      <c r="F92" s="10">
        <v>126000</v>
      </c>
      <c r="G92" s="21">
        <v>2.8925619834710745</v>
      </c>
      <c r="H92" s="21">
        <v>1.0371428571428571</v>
      </c>
      <c r="I92" s="21">
        <v>1.7285714285714284</v>
      </c>
      <c r="J92" s="21">
        <v>3.4571428571428569</v>
      </c>
      <c r="K92" s="17" t="s">
        <v>374</v>
      </c>
      <c r="L92" s="87" t="s">
        <v>27</v>
      </c>
      <c r="M92" s="25" t="s">
        <v>26</v>
      </c>
      <c r="N92" s="25" t="s">
        <v>26</v>
      </c>
      <c r="O92" s="25" t="s">
        <v>26</v>
      </c>
      <c r="P92" s="26"/>
      <c r="Q92" s="26"/>
      <c r="R92" s="25" t="s">
        <v>26</v>
      </c>
      <c r="S92" s="25" t="s">
        <v>26</v>
      </c>
      <c r="T92" s="26"/>
      <c r="U92" s="87" t="s">
        <v>28</v>
      </c>
      <c r="V92" s="87" t="s">
        <v>29</v>
      </c>
      <c r="W92" s="87" t="s">
        <v>30</v>
      </c>
      <c r="X92" s="87" t="s">
        <v>31</v>
      </c>
      <c r="Y92" s="87" t="s">
        <v>32</v>
      </c>
      <c r="Z92" s="87" t="s">
        <v>33</v>
      </c>
      <c r="AA92" s="7" t="s">
        <v>122</v>
      </c>
      <c r="AB92" s="7" t="s">
        <v>34</v>
      </c>
      <c r="AC92" s="27">
        <v>4</v>
      </c>
      <c r="AD92" s="6" t="s">
        <v>397</v>
      </c>
      <c r="AE92" s="7" t="s">
        <v>40</v>
      </c>
      <c r="AF92" s="7" t="s">
        <v>35</v>
      </c>
      <c r="AG92" s="7" t="s">
        <v>44</v>
      </c>
      <c r="AH92" s="27">
        <v>4</v>
      </c>
      <c r="AI92" s="87" t="s">
        <v>170</v>
      </c>
      <c r="AJ92" s="87" t="s">
        <v>170</v>
      </c>
      <c r="AK92" s="87" t="s">
        <v>170</v>
      </c>
      <c r="AL92" s="87" t="s">
        <v>44</v>
      </c>
      <c r="AM92" s="106">
        <v>24</v>
      </c>
      <c r="AP92" s="226"/>
    </row>
    <row r="93" spans="1:42" ht="15.75" x14ac:dyDescent="0.25">
      <c r="A93" s="9" t="s">
        <v>349</v>
      </c>
      <c r="B93" s="16" t="s">
        <v>350</v>
      </c>
      <c r="C93" s="25" t="s">
        <v>26</v>
      </c>
      <c r="D93" s="22" t="s">
        <v>382</v>
      </c>
      <c r="E93" s="87" t="s">
        <v>384</v>
      </c>
      <c r="F93" s="10">
        <v>504000</v>
      </c>
      <c r="G93" s="21">
        <v>11.570247933884298</v>
      </c>
      <c r="H93" s="21">
        <v>0.25928571428571429</v>
      </c>
      <c r="I93" s="21">
        <v>0.43214285714285711</v>
      </c>
      <c r="J93" s="21">
        <v>0.86428571428571421</v>
      </c>
      <c r="K93" s="17" t="s">
        <v>374</v>
      </c>
      <c r="L93" s="87" t="s">
        <v>27</v>
      </c>
      <c r="M93" s="25" t="s">
        <v>26</v>
      </c>
      <c r="N93" s="25" t="s">
        <v>26</v>
      </c>
      <c r="O93" s="25" t="s">
        <v>26</v>
      </c>
      <c r="P93" s="26"/>
      <c r="Q93" s="25" t="s">
        <v>26</v>
      </c>
      <c r="R93" s="25" t="s">
        <v>26</v>
      </c>
      <c r="S93" s="25" t="s">
        <v>26</v>
      </c>
      <c r="T93" s="26"/>
      <c r="U93" s="87" t="s">
        <v>28</v>
      </c>
      <c r="V93" s="87" t="s">
        <v>29</v>
      </c>
      <c r="W93" s="87" t="s">
        <v>30</v>
      </c>
      <c r="X93" s="87" t="s">
        <v>31</v>
      </c>
      <c r="Y93" s="87" t="s">
        <v>32</v>
      </c>
      <c r="Z93" s="87" t="s">
        <v>33</v>
      </c>
      <c r="AA93" s="7" t="s">
        <v>122</v>
      </c>
      <c r="AB93" s="7" t="s">
        <v>190</v>
      </c>
      <c r="AC93" s="27">
        <v>5</v>
      </c>
      <c r="AD93" s="6" t="s">
        <v>397</v>
      </c>
      <c r="AE93" s="7" t="s">
        <v>35</v>
      </c>
      <c r="AF93" s="7" t="s">
        <v>44</v>
      </c>
      <c r="AG93" s="7" t="s">
        <v>44</v>
      </c>
      <c r="AH93" s="27">
        <v>4</v>
      </c>
      <c r="AI93" s="87" t="s">
        <v>170</v>
      </c>
      <c r="AJ93" s="87" t="s">
        <v>170</v>
      </c>
      <c r="AK93" s="87" t="s">
        <v>170</v>
      </c>
      <c r="AL93" s="87" t="s">
        <v>36</v>
      </c>
      <c r="AM93" s="88" t="s">
        <v>823</v>
      </c>
      <c r="AP93" s="230"/>
    </row>
    <row r="94" spans="1:42" ht="22.5" x14ac:dyDescent="0.25">
      <c r="A94" s="9" t="s">
        <v>351</v>
      </c>
      <c r="B94" s="16" t="s">
        <v>352</v>
      </c>
      <c r="C94" s="25" t="s">
        <v>26</v>
      </c>
      <c r="D94" s="22" t="s">
        <v>382</v>
      </c>
      <c r="E94" s="87" t="s">
        <v>384</v>
      </c>
      <c r="F94" s="10">
        <v>225000</v>
      </c>
      <c r="G94" s="21">
        <v>5.1652892561983474</v>
      </c>
      <c r="H94" s="21">
        <v>0.58079999999999998</v>
      </c>
      <c r="I94" s="21">
        <v>0.96799999999999997</v>
      </c>
      <c r="J94" s="21">
        <v>1.9359999999999999</v>
      </c>
      <c r="K94" s="17" t="s">
        <v>374</v>
      </c>
      <c r="L94" s="87" t="s">
        <v>27</v>
      </c>
      <c r="M94" s="25" t="s">
        <v>26</v>
      </c>
      <c r="N94" s="25" t="s">
        <v>26</v>
      </c>
      <c r="O94" s="25" t="s">
        <v>26</v>
      </c>
      <c r="P94" s="26"/>
      <c r="Q94" s="26"/>
      <c r="R94" s="25" t="s">
        <v>26</v>
      </c>
      <c r="S94" s="25" t="s">
        <v>26</v>
      </c>
      <c r="T94" s="26"/>
      <c r="U94" s="87" t="s">
        <v>28</v>
      </c>
      <c r="V94" s="87" t="s">
        <v>29</v>
      </c>
      <c r="W94" s="87" t="s">
        <v>30</v>
      </c>
      <c r="X94" s="87" t="s">
        <v>31</v>
      </c>
      <c r="Y94" s="87" t="s">
        <v>32</v>
      </c>
      <c r="Z94" s="87" t="s">
        <v>33</v>
      </c>
      <c r="AA94" s="7" t="s">
        <v>122</v>
      </c>
      <c r="AB94" s="7" t="s">
        <v>50</v>
      </c>
      <c r="AC94" s="27">
        <v>6</v>
      </c>
      <c r="AD94" s="6" t="s">
        <v>397</v>
      </c>
      <c r="AE94" s="7" t="s">
        <v>44</v>
      </c>
      <c r="AF94" s="7" t="s">
        <v>35</v>
      </c>
      <c r="AG94" s="7" t="s">
        <v>44</v>
      </c>
      <c r="AH94" s="27">
        <v>4</v>
      </c>
      <c r="AI94" s="87" t="s">
        <v>170</v>
      </c>
      <c r="AJ94" s="87" t="s">
        <v>170</v>
      </c>
      <c r="AK94" s="87" t="s">
        <v>170</v>
      </c>
      <c r="AL94" s="87" t="s">
        <v>36</v>
      </c>
      <c r="AM94" s="88" t="s">
        <v>823</v>
      </c>
      <c r="AP94" s="230"/>
    </row>
    <row r="95" spans="1:42" ht="22.5" x14ac:dyDescent="0.25">
      <c r="A95" s="9" t="s">
        <v>353</v>
      </c>
      <c r="B95" s="16" t="s">
        <v>354</v>
      </c>
      <c r="C95" s="25" t="s">
        <v>26</v>
      </c>
      <c r="D95" s="22" t="s">
        <v>386</v>
      </c>
      <c r="E95" s="87" t="s">
        <v>384</v>
      </c>
      <c r="F95" s="10">
        <v>1575760</v>
      </c>
      <c r="G95" s="21">
        <v>36.174471992653814</v>
      </c>
      <c r="H95" s="21">
        <v>8.293141087475249E-2</v>
      </c>
      <c r="I95" s="21">
        <v>0.13821901812458748</v>
      </c>
      <c r="J95" s="21">
        <v>0.27643803624917496</v>
      </c>
      <c r="K95" s="17" t="s">
        <v>374</v>
      </c>
      <c r="L95" s="87" t="s">
        <v>27</v>
      </c>
      <c r="M95" s="25" t="s">
        <v>26</v>
      </c>
      <c r="N95" s="25" t="s">
        <v>26</v>
      </c>
      <c r="O95" s="25" t="s">
        <v>26</v>
      </c>
      <c r="P95" s="26"/>
      <c r="Q95" s="26"/>
      <c r="R95" s="25" t="s">
        <v>26</v>
      </c>
      <c r="S95" s="25" t="s">
        <v>26</v>
      </c>
      <c r="T95" s="26"/>
      <c r="U95" s="87" t="s">
        <v>28</v>
      </c>
      <c r="V95" s="87" t="s">
        <v>29</v>
      </c>
      <c r="W95" s="87" t="s">
        <v>30</v>
      </c>
      <c r="X95" s="87" t="s">
        <v>31</v>
      </c>
      <c r="Y95" s="87" t="s">
        <v>32</v>
      </c>
      <c r="Z95" s="87" t="s">
        <v>33</v>
      </c>
      <c r="AA95" s="7" t="s">
        <v>232</v>
      </c>
      <c r="AB95" s="7" t="s">
        <v>50</v>
      </c>
      <c r="AC95" s="27">
        <v>2</v>
      </c>
      <c r="AD95" s="6" t="s">
        <v>396</v>
      </c>
      <c r="AE95" s="7" t="s">
        <v>40</v>
      </c>
      <c r="AF95" s="7" t="s">
        <v>35</v>
      </c>
      <c r="AG95" s="7" t="s">
        <v>35</v>
      </c>
      <c r="AH95" s="27">
        <v>6</v>
      </c>
      <c r="AI95" s="7">
        <v>4</v>
      </c>
      <c r="AJ95" s="7">
        <v>4</v>
      </c>
      <c r="AK95" s="7">
        <v>8</v>
      </c>
      <c r="AL95" s="87" t="s">
        <v>44</v>
      </c>
      <c r="AM95" s="109">
        <v>24</v>
      </c>
      <c r="AP95" s="95"/>
    </row>
    <row r="96" spans="1:42" ht="15.75" x14ac:dyDescent="0.25">
      <c r="A96" s="9" t="s">
        <v>355</v>
      </c>
      <c r="B96" s="16" t="s">
        <v>356</v>
      </c>
      <c r="C96" s="25" t="s">
        <v>26</v>
      </c>
      <c r="D96" s="22" t="s">
        <v>382</v>
      </c>
      <c r="E96" s="87" t="s">
        <v>384</v>
      </c>
      <c r="F96" s="10">
        <v>538880</v>
      </c>
      <c r="G96" s="21">
        <v>12.370982552800735</v>
      </c>
      <c r="H96" s="21">
        <v>0.24250296912114014</v>
      </c>
      <c r="I96" s="21">
        <v>0.40417161520190026</v>
      </c>
      <c r="J96" s="21">
        <v>0.80834323040380052</v>
      </c>
      <c r="K96" s="17" t="s">
        <v>374</v>
      </c>
      <c r="L96" s="87" t="s">
        <v>27</v>
      </c>
      <c r="M96" s="25" t="s">
        <v>26</v>
      </c>
      <c r="N96" s="25" t="s">
        <v>26</v>
      </c>
      <c r="O96" s="25" t="s">
        <v>26</v>
      </c>
      <c r="P96" s="26"/>
      <c r="Q96" s="26"/>
      <c r="R96" s="25" t="s">
        <v>26</v>
      </c>
      <c r="S96" s="25" t="s">
        <v>26</v>
      </c>
      <c r="T96" s="26"/>
      <c r="U96" s="87" t="s">
        <v>28</v>
      </c>
      <c r="V96" s="87" t="s">
        <v>29</v>
      </c>
      <c r="W96" s="87" t="s">
        <v>30</v>
      </c>
      <c r="X96" s="87" t="s">
        <v>31</v>
      </c>
      <c r="Y96" s="87" t="s">
        <v>32</v>
      </c>
      <c r="Z96" s="87" t="s">
        <v>33</v>
      </c>
      <c r="AA96" s="7" t="s">
        <v>122</v>
      </c>
      <c r="AB96" s="7" t="s">
        <v>34</v>
      </c>
      <c r="AC96" s="27">
        <v>3</v>
      </c>
      <c r="AD96" s="6" t="s">
        <v>396</v>
      </c>
      <c r="AE96" s="7" t="s">
        <v>40</v>
      </c>
      <c r="AF96" s="7" t="s">
        <v>35</v>
      </c>
      <c r="AG96" s="7" t="s">
        <v>35</v>
      </c>
      <c r="AH96" s="27">
        <v>6</v>
      </c>
      <c r="AI96" s="87" t="s">
        <v>170</v>
      </c>
      <c r="AJ96" s="87" t="s">
        <v>170</v>
      </c>
      <c r="AK96" s="87" t="s">
        <v>170</v>
      </c>
      <c r="AL96" s="87" t="s">
        <v>44</v>
      </c>
      <c r="AM96" s="106">
        <v>72</v>
      </c>
      <c r="AP96" s="228"/>
    </row>
    <row r="97" spans="1:42" ht="15.75" x14ac:dyDescent="0.25">
      <c r="A97" s="9" t="s">
        <v>357</v>
      </c>
      <c r="B97" s="16" t="s">
        <v>358</v>
      </c>
      <c r="C97" s="25" t="s">
        <v>26</v>
      </c>
      <c r="D97" s="22" t="s">
        <v>382</v>
      </c>
      <c r="E97" s="87" t="s">
        <v>384</v>
      </c>
      <c r="F97" s="10">
        <v>106600</v>
      </c>
      <c r="G97" s="21">
        <v>2.4471992653810837</v>
      </c>
      <c r="H97" s="21">
        <v>1.2258911819887428</v>
      </c>
      <c r="I97" s="21">
        <v>2.0431519699812384</v>
      </c>
      <c r="J97" s="21">
        <v>4.0863039399624768</v>
      </c>
      <c r="K97" s="17" t="s">
        <v>374</v>
      </c>
      <c r="L97" s="87" t="s">
        <v>27</v>
      </c>
      <c r="M97" s="25" t="s">
        <v>26</v>
      </c>
      <c r="N97" s="25" t="s">
        <v>26</v>
      </c>
      <c r="O97" s="25" t="s">
        <v>26</v>
      </c>
      <c r="P97" s="25" t="s">
        <v>26</v>
      </c>
      <c r="Q97" s="25" t="s">
        <v>26</v>
      </c>
      <c r="R97" s="26"/>
      <c r="S97" s="26"/>
      <c r="T97" s="26"/>
      <c r="U97" s="87" t="s">
        <v>28</v>
      </c>
      <c r="V97" s="87" t="s">
        <v>29</v>
      </c>
      <c r="W97" s="87" t="s">
        <v>30</v>
      </c>
      <c r="X97" s="87" t="s">
        <v>31</v>
      </c>
      <c r="Y97" s="87" t="s">
        <v>32</v>
      </c>
      <c r="Z97" s="87" t="s">
        <v>33</v>
      </c>
      <c r="AA97" s="7" t="s">
        <v>122</v>
      </c>
      <c r="AB97" s="7" t="s">
        <v>78</v>
      </c>
      <c r="AC97" s="27">
        <v>4</v>
      </c>
      <c r="AD97" s="6" t="s">
        <v>396</v>
      </c>
      <c r="AE97" s="7" t="s">
        <v>36</v>
      </c>
      <c r="AF97" s="7" t="s">
        <v>40</v>
      </c>
      <c r="AG97" s="7" t="s">
        <v>35</v>
      </c>
      <c r="AH97" s="27">
        <v>5.2</v>
      </c>
      <c r="AI97" s="87" t="s">
        <v>170</v>
      </c>
      <c r="AJ97" s="87" t="s">
        <v>170</v>
      </c>
      <c r="AK97" s="87" t="s">
        <v>170</v>
      </c>
      <c r="AL97" s="87" t="s">
        <v>170</v>
      </c>
      <c r="AM97" s="106">
        <v>80</v>
      </c>
      <c r="AP97" s="226"/>
    </row>
    <row r="98" spans="1:42" ht="15.75" x14ac:dyDescent="0.25">
      <c r="A98" s="9" t="s">
        <v>359</v>
      </c>
      <c r="B98" s="16" t="s">
        <v>360</v>
      </c>
      <c r="C98" s="25" t="s">
        <v>26</v>
      </c>
      <c r="D98" s="22" t="s">
        <v>382</v>
      </c>
      <c r="E98" s="87" t="s">
        <v>384</v>
      </c>
      <c r="F98" s="10">
        <v>125000</v>
      </c>
      <c r="G98" s="21">
        <v>2.8696051423324151</v>
      </c>
      <c r="H98" s="21">
        <v>1.0454399999999999</v>
      </c>
      <c r="I98" s="21">
        <v>1.7423999999999999</v>
      </c>
      <c r="J98" s="21">
        <v>3.4847999999999999</v>
      </c>
      <c r="K98" s="17" t="s">
        <v>374</v>
      </c>
      <c r="L98" s="87" t="s">
        <v>27</v>
      </c>
      <c r="M98" s="25" t="s">
        <v>26</v>
      </c>
      <c r="N98" s="25" t="s">
        <v>26</v>
      </c>
      <c r="O98" s="25" t="s">
        <v>26</v>
      </c>
      <c r="P98" s="25" t="s">
        <v>26</v>
      </c>
      <c r="Q98" s="25" t="s">
        <v>26</v>
      </c>
      <c r="R98" s="26"/>
      <c r="S98" s="26"/>
      <c r="T98" s="26"/>
      <c r="U98" s="87" t="s">
        <v>28</v>
      </c>
      <c r="V98" s="87" t="s">
        <v>29</v>
      </c>
      <c r="W98" s="87" t="s">
        <v>30</v>
      </c>
      <c r="X98" s="87" t="s">
        <v>31</v>
      </c>
      <c r="Y98" s="87" t="s">
        <v>32</v>
      </c>
      <c r="Z98" s="87" t="s">
        <v>33</v>
      </c>
      <c r="AA98" s="7" t="s">
        <v>213</v>
      </c>
      <c r="AB98" s="7" t="s">
        <v>78</v>
      </c>
      <c r="AC98" s="27">
        <v>1</v>
      </c>
      <c r="AD98" s="6" t="s">
        <v>396</v>
      </c>
      <c r="AE98" s="7" t="s">
        <v>44</v>
      </c>
      <c r="AF98" s="7" t="s">
        <v>44</v>
      </c>
      <c r="AG98" s="7" t="s">
        <v>35</v>
      </c>
      <c r="AH98" s="27">
        <v>4</v>
      </c>
      <c r="AI98" s="87" t="s">
        <v>170</v>
      </c>
      <c r="AJ98" s="87" t="s">
        <v>170</v>
      </c>
      <c r="AK98" s="87" t="s">
        <v>170</v>
      </c>
      <c r="AL98" s="87" t="s">
        <v>170</v>
      </c>
      <c r="AM98" s="106">
        <v>64</v>
      </c>
      <c r="AP98" s="226"/>
    </row>
    <row r="99" spans="1:42" ht="15.75" x14ac:dyDescent="0.25">
      <c r="A99" s="9" t="s">
        <v>361</v>
      </c>
      <c r="B99" s="4" t="s">
        <v>362</v>
      </c>
      <c r="C99" s="25" t="s">
        <v>26</v>
      </c>
      <c r="D99" s="22" t="s">
        <v>382</v>
      </c>
      <c r="E99" s="87" t="s">
        <v>384</v>
      </c>
      <c r="F99" s="10">
        <v>1472000</v>
      </c>
      <c r="G99" s="20">
        <v>33.792470156106518</v>
      </c>
      <c r="H99" s="20">
        <v>8.8777173913043489E-2</v>
      </c>
      <c r="I99" s="20">
        <v>0.14796195652173913</v>
      </c>
      <c r="J99" s="20">
        <v>0.29592391304347826</v>
      </c>
      <c r="K99" s="17" t="s">
        <v>374</v>
      </c>
      <c r="L99" s="87" t="s">
        <v>27</v>
      </c>
      <c r="M99" s="25" t="s">
        <v>26</v>
      </c>
      <c r="N99" s="25" t="s">
        <v>26</v>
      </c>
      <c r="O99" s="25" t="s">
        <v>26</v>
      </c>
      <c r="P99" s="25" t="s">
        <v>26</v>
      </c>
      <c r="Q99" s="25" t="s">
        <v>26</v>
      </c>
      <c r="R99" s="26"/>
      <c r="S99" s="26"/>
      <c r="T99" s="26"/>
      <c r="U99" s="87" t="s">
        <v>28</v>
      </c>
      <c r="V99" s="87" t="s">
        <v>29</v>
      </c>
      <c r="W99" s="87" t="s">
        <v>30</v>
      </c>
      <c r="X99" s="87" t="s">
        <v>31</v>
      </c>
      <c r="Y99" s="87" t="s">
        <v>32</v>
      </c>
      <c r="Z99" s="87" t="s">
        <v>33</v>
      </c>
      <c r="AA99" s="7" t="s">
        <v>85</v>
      </c>
      <c r="AB99" s="7" t="s">
        <v>34</v>
      </c>
      <c r="AC99" s="27">
        <v>7</v>
      </c>
      <c r="AD99" s="6" t="s">
        <v>399</v>
      </c>
      <c r="AE99" s="7" t="s">
        <v>36</v>
      </c>
      <c r="AF99" s="7" t="s">
        <v>44</v>
      </c>
      <c r="AG99" s="7" t="s">
        <v>35</v>
      </c>
      <c r="AH99" s="27">
        <v>5</v>
      </c>
      <c r="AI99" s="87" t="s">
        <v>170</v>
      </c>
      <c r="AJ99" s="87" t="s">
        <v>170</v>
      </c>
      <c r="AK99" s="87" t="s">
        <v>170</v>
      </c>
      <c r="AL99" s="87" t="s">
        <v>176</v>
      </c>
      <c r="AM99" s="108">
        <v>600</v>
      </c>
      <c r="AP99" s="227"/>
    </row>
    <row r="100" spans="1:42" ht="22.5" x14ac:dyDescent="0.25">
      <c r="A100" s="9" t="s">
        <v>363</v>
      </c>
      <c r="B100" s="4" t="s">
        <v>364</v>
      </c>
      <c r="C100" s="25" t="s">
        <v>26</v>
      </c>
      <c r="D100" s="22" t="s">
        <v>382</v>
      </c>
      <c r="E100" s="87" t="s">
        <v>384</v>
      </c>
      <c r="F100" s="10">
        <v>1488000</v>
      </c>
      <c r="G100" s="20">
        <v>34.159779614325068</v>
      </c>
      <c r="H100" s="20">
        <v>8.7822580645161297E-2</v>
      </c>
      <c r="I100" s="20">
        <v>0.14637096774193548</v>
      </c>
      <c r="J100" s="20">
        <v>0.29274193548387095</v>
      </c>
      <c r="K100" s="17" t="s">
        <v>374</v>
      </c>
      <c r="L100" s="87" t="s">
        <v>27</v>
      </c>
      <c r="M100" s="25" t="s">
        <v>26</v>
      </c>
      <c r="N100" s="25" t="s">
        <v>26</v>
      </c>
      <c r="O100" s="25" t="s">
        <v>26</v>
      </c>
      <c r="P100" s="26"/>
      <c r="Q100" s="25" t="s">
        <v>26</v>
      </c>
      <c r="R100" s="25" t="s">
        <v>26</v>
      </c>
      <c r="S100" s="25" t="s">
        <v>26</v>
      </c>
      <c r="T100" s="26"/>
      <c r="U100" s="87" t="s">
        <v>28</v>
      </c>
      <c r="V100" s="87" t="s">
        <v>29</v>
      </c>
      <c r="W100" s="87" t="s">
        <v>30</v>
      </c>
      <c r="X100" s="87" t="s">
        <v>31</v>
      </c>
      <c r="Y100" s="87" t="s">
        <v>32</v>
      </c>
      <c r="Z100" s="87" t="s">
        <v>33</v>
      </c>
      <c r="AA100" s="7" t="s">
        <v>88</v>
      </c>
      <c r="AB100" s="7" t="s">
        <v>62</v>
      </c>
      <c r="AC100" s="27">
        <v>5</v>
      </c>
      <c r="AD100" s="6" t="s">
        <v>397</v>
      </c>
      <c r="AE100" s="7" t="s">
        <v>35</v>
      </c>
      <c r="AF100" s="7" t="s">
        <v>40</v>
      </c>
      <c r="AG100" s="7" t="s">
        <v>35</v>
      </c>
      <c r="AH100" s="27">
        <v>5</v>
      </c>
      <c r="AI100" s="87" t="s">
        <v>52</v>
      </c>
      <c r="AJ100" s="87" t="s">
        <v>52</v>
      </c>
      <c r="AK100" s="87" t="s">
        <v>170</v>
      </c>
      <c r="AL100" s="87" t="s">
        <v>248</v>
      </c>
      <c r="AM100" s="106">
        <v>60</v>
      </c>
      <c r="AP100" s="228"/>
    </row>
    <row r="101" spans="1:42" ht="15.75" x14ac:dyDescent="0.25">
      <c r="A101" s="9" t="s">
        <v>366</v>
      </c>
      <c r="B101" s="4" t="s">
        <v>367</v>
      </c>
      <c r="C101" s="25" t="s">
        <v>26</v>
      </c>
      <c r="D101" s="22" t="s">
        <v>382</v>
      </c>
      <c r="E101" s="87" t="s">
        <v>384</v>
      </c>
      <c r="F101" s="10">
        <v>144000</v>
      </c>
      <c r="G101" s="20">
        <v>3.3057851239669422</v>
      </c>
      <c r="H101" s="20">
        <v>0.90749999999999997</v>
      </c>
      <c r="I101" s="20">
        <v>1.5125</v>
      </c>
      <c r="J101" s="20">
        <v>3.0249999999999999</v>
      </c>
      <c r="K101" s="17" t="s">
        <v>374</v>
      </c>
      <c r="L101" s="87" t="s">
        <v>27</v>
      </c>
      <c r="M101" s="25" t="s">
        <v>26</v>
      </c>
      <c r="N101" s="25" t="s">
        <v>26</v>
      </c>
      <c r="O101" s="25" t="s">
        <v>26</v>
      </c>
      <c r="P101" s="26"/>
      <c r="Q101" s="26"/>
      <c r="R101" s="25" t="s">
        <v>26</v>
      </c>
      <c r="S101" s="25" t="s">
        <v>26</v>
      </c>
      <c r="T101" s="26"/>
      <c r="U101" s="87" t="s">
        <v>28</v>
      </c>
      <c r="V101" s="87" t="s">
        <v>29</v>
      </c>
      <c r="W101" s="87" t="s">
        <v>30</v>
      </c>
      <c r="X101" s="87" t="s">
        <v>31</v>
      </c>
      <c r="Y101" s="87" t="s">
        <v>32</v>
      </c>
      <c r="Z101" s="87" t="s">
        <v>33</v>
      </c>
      <c r="AA101" s="7" t="s">
        <v>122</v>
      </c>
      <c r="AB101" s="7" t="s">
        <v>34</v>
      </c>
      <c r="AC101" s="27">
        <v>6</v>
      </c>
      <c r="AD101" s="6" t="s">
        <v>396</v>
      </c>
      <c r="AE101" s="7" t="s">
        <v>44</v>
      </c>
      <c r="AF101" s="7" t="s">
        <v>44</v>
      </c>
      <c r="AG101" s="7" t="s">
        <v>35</v>
      </c>
      <c r="AH101" s="27">
        <v>6.4</v>
      </c>
      <c r="AI101" s="87" t="s">
        <v>170</v>
      </c>
      <c r="AJ101" s="87" t="s">
        <v>170</v>
      </c>
      <c r="AK101" s="87" t="s">
        <v>170</v>
      </c>
      <c r="AL101" s="87" t="s">
        <v>36</v>
      </c>
      <c r="AM101" s="106">
        <v>180</v>
      </c>
      <c r="AP101" s="228"/>
    </row>
    <row r="102" spans="1:42" ht="22.5" x14ac:dyDescent="0.25">
      <c r="A102" s="9" t="s">
        <v>368</v>
      </c>
      <c r="B102" s="16" t="s">
        <v>369</v>
      </c>
      <c r="C102" s="25" t="s">
        <v>26</v>
      </c>
      <c r="D102" s="22" t="s">
        <v>382</v>
      </c>
      <c r="E102" s="87" t="s">
        <v>384</v>
      </c>
      <c r="F102" s="10">
        <v>2852012</v>
      </c>
      <c r="G102" s="21">
        <v>65.473186409550053</v>
      </c>
      <c r="H102" s="21">
        <v>4.5820284066125941E-2</v>
      </c>
      <c r="I102" s="21">
        <v>7.6367140110209911E-2</v>
      </c>
      <c r="J102" s="21">
        <v>0.15273428022041982</v>
      </c>
      <c r="K102" s="17" t="s">
        <v>374</v>
      </c>
      <c r="L102" s="87" t="s">
        <v>27</v>
      </c>
      <c r="M102" s="25" t="s">
        <v>26</v>
      </c>
      <c r="N102" s="25" t="s">
        <v>26</v>
      </c>
      <c r="O102" s="25" t="s">
        <v>26</v>
      </c>
      <c r="P102" s="26"/>
      <c r="Q102" s="26"/>
      <c r="R102" s="25" t="s">
        <v>26</v>
      </c>
      <c r="S102" s="25" t="s">
        <v>26</v>
      </c>
      <c r="T102" s="26"/>
      <c r="U102" s="87" t="s">
        <v>28</v>
      </c>
      <c r="V102" s="87" t="s">
        <v>29</v>
      </c>
      <c r="W102" s="87" t="s">
        <v>30</v>
      </c>
      <c r="X102" s="87" t="s">
        <v>31</v>
      </c>
      <c r="Y102" s="87" t="s">
        <v>32</v>
      </c>
      <c r="Z102" s="87" t="s">
        <v>33</v>
      </c>
      <c r="AA102" s="7" t="s">
        <v>85</v>
      </c>
      <c r="AB102" s="7" t="s">
        <v>50</v>
      </c>
      <c r="AC102" s="27">
        <v>3</v>
      </c>
      <c r="AD102" s="6" t="s">
        <v>397</v>
      </c>
      <c r="AE102" s="7" t="s">
        <v>40</v>
      </c>
      <c r="AF102" s="7" t="s">
        <v>35</v>
      </c>
      <c r="AG102" s="7" t="s">
        <v>35</v>
      </c>
      <c r="AH102" s="27">
        <v>6</v>
      </c>
      <c r="AI102" s="87" t="s">
        <v>170</v>
      </c>
      <c r="AJ102" s="87" t="s">
        <v>170</v>
      </c>
      <c r="AK102" s="87" t="s">
        <v>170</v>
      </c>
      <c r="AL102" s="87" t="s">
        <v>44</v>
      </c>
      <c r="AM102" s="106">
        <v>36</v>
      </c>
      <c r="AP102" s="226"/>
    </row>
  </sheetData>
  <mergeCells count="55">
    <mergeCell ref="W27:X27"/>
    <mergeCell ref="Y27:Z27"/>
    <mergeCell ref="W62:X62"/>
    <mergeCell ref="Y62:Z62"/>
    <mergeCell ref="W13:X13"/>
    <mergeCell ref="Y13:Z13"/>
    <mergeCell ref="W16:X16"/>
    <mergeCell ref="Y16:Z16"/>
    <mergeCell ref="W21:X21"/>
    <mergeCell ref="Y21:Z21"/>
    <mergeCell ref="AH2:AH4"/>
    <mergeCell ref="AI2:AI4"/>
    <mergeCell ref="AJ2:AJ4"/>
    <mergeCell ref="AK2:AK4"/>
    <mergeCell ref="AL2:AL4"/>
    <mergeCell ref="A4:B4"/>
    <mergeCell ref="C4:G4"/>
    <mergeCell ref="J4:Q4"/>
    <mergeCell ref="R4:T4"/>
    <mergeCell ref="U4:V4"/>
    <mergeCell ref="AG2:AG4"/>
    <mergeCell ref="S2:S3"/>
    <mergeCell ref="T2:T3"/>
    <mergeCell ref="U2:V2"/>
    <mergeCell ref="W2:X2"/>
    <mergeCell ref="Y2:Z2"/>
    <mergeCell ref="AA2:AA4"/>
    <mergeCell ref="W4:X4"/>
    <mergeCell ref="Y4:Z4"/>
    <mergeCell ref="AB2:AB4"/>
    <mergeCell ref="AC2:AC4"/>
    <mergeCell ref="AD2:AD4"/>
    <mergeCell ref="AE2:AE4"/>
    <mergeCell ref="AF2:AF4"/>
    <mergeCell ref="L1:L3"/>
    <mergeCell ref="M1:O1"/>
    <mergeCell ref="P1:T1"/>
    <mergeCell ref="U1:Z1"/>
    <mergeCell ref="M2:M3"/>
    <mergeCell ref="N2:N3"/>
    <mergeCell ref="O2:O3"/>
    <mergeCell ref="P2:P3"/>
    <mergeCell ref="Q2:Q3"/>
    <mergeCell ref="R2:R3"/>
    <mergeCell ref="K1:K3"/>
    <mergeCell ref="A1:A3"/>
    <mergeCell ref="B1:B3"/>
    <mergeCell ref="C1:C3"/>
    <mergeCell ref="D1:D3"/>
    <mergeCell ref="E1:E3"/>
    <mergeCell ref="F1:F3"/>
    <mergeCell ref="G1:G3"/>
    <mergeCell ref="H1:H3"/>
    <mergeCell ref="I1:I3"/>
    <mergeCell ref="J1:J3"/>
  </mergeCells>
  <hyperlinks>
    <hyperlink ref="B7" r:id="rId1" display="http://plants.usda.gov/java/profile?symbol=PEVI"/>
    <hyperlink ref="B8" r:id="rId2" display="http://plants.usda.gov/java/profile?symbol=HETU"/>
    <hyperlink ref="B10" r:id="rId3" display="http://plants.usda.gov/java/profile?symbol=BOAS"/>
    <hyperlink ref="B11" r:id="rId4" display="http://plants.usda.gov/java/profile?symbol=SYCO4"/>
    <hyperlink ref="B12" r:id="rId5" display="http://plants.usda.gov/java/profile?symbol=SYPIP3"/>
    <hyperlink ref="B13" r:id="rId6" display="http://plants.usda.gov/java/profile?symbol=SYPAP2"/>
    <hyperlink ref="B14" r:id="rId7" display="http://plants.usda.gov/java/profile?symbol=SYPAP2"/>
    <hyperlink ref="B15" r:id="rId8" display="http://plants.usda.gov/java/profile?symbol=SYPUP"/>
    <hyperlink ref="B16" r:id="rId9" display="http://plants.usda.gov/java/profile?symbol=SYLAL3"/>
    <hyperlink ref="B17" r:id="rId10" display="http://plants.usda.gov/java/profile?symbol=SYPR6"/>
    <hyperlink ref="B18" r:id="rId11" display="http://plants.usda.gov/java/profile?symbol=GELA"/>
    <hyperlink ref="B19" r:id="rId12" display="http://plants.usda.gov/java/profile?symbol=GECA7"/>
    <hyperlink ref="B20" r:id="rId13" display="http://plants.usda.gov/java/profile?symbol=PEDI"/>
    <hyperlink ref="B21" r:id="rId14" display="http://plants.usda.gov/java/profile?symbol=MOFI"/>
    <hyperlink ref="B24" r:id="rId15" display="http://plants.usda.gov/java/profile?symbol=BIFR"/>
    <hyperlink ref="B26" r:id="rId16" display="http://plants.usda.gov/java/profile?symbol=MOFI"/>
    <hyperlink ref="B27" r:id="rId17" display="http://plants.usda.gov/java/profile?symbol=LISP"/>
    <hyperlink ref="B28" r:id="rId18" display="http://plants.usda.gov/java/profile?symbol=LIPIP"/>
    <hyperlink ref="B29" r:id="rId19" display="http://plants.usda.gov/java/profile?symbol=SIAN3"/>
    <hyperlink ref="B32" r:id="rId20" display="http://plants.usda.gov/java/profile?symbol=SPAM"/>
    <hyperlink ref="B33" r:id="rId21" display="http://plants.usda.gov/java/profile?symbol=SPEU"/>
    <hyperlink ref="B34" r:id="rId22" display="http://plants.usda.gov/java/profile?symbol=ASTU"/>
    <hyperlink ref="B35" r:id="rId23" display="http://plants.usda.gov/java/profile?symbol=LOCA2"/>
    <hyperlink ref="B36" r:id="rId24" display="http://plants.usda.gov/java/profile?symbol=TYLA"/>
    <hyperlink ref="B38" r:id="rId25" display="http://plants.usda.gov/java/profile?symbol=ECPA"/>
    <hyperlink ref="B39" r:id="rId26" display="http://plants.usda.gov/java/profile?symbol=RAPI"/>
    <hyperlink ref="B40" r:id="rId27" display="http://plants.usda.gov/java/profile?symbol=ECPU"/>
    <hyperlink ref="B41" r:id="rId28" display="http://plants.usda.gov/java/profile?symbol=RAPI"/>
    <hyperlink ref="B42" r:id="rId29" display="http://plants.usda.gov/java/profile?symbol=COLA5"/>
    <hyperlink ref="B43" r:id="rId30" display="http://plants.usda.gov/java/profile?symbol=COTI3"/>
    <hyperlink ref="B45" r:id="rId31" display="http://plants.usda.gov/java/profile?symbol=SIPE2"/>
    <hyperlink ref="B46" r:id="rId32" display="http://plants.usda.gov/java/profile?symbol=SALA2"/>
    <hyperlink ref="B47" r:id="rId33" display="http://plants.usda.gov/java/profile?symbol=GECL"/>
    <hyperlink ref="B48" r:id="rId34" display="http://plants.usda.gov/java/profile?symbol=SOCA6"/>
    <hyperlink ref="B49" r:id="rId35" display="http://plants.usda.gov/java/profile?symbol=SONE"/>
    <hyperlink ref="B50" r:id="rId36" display="http://plants.usda.gov/java/profile?symbol=SOFI"/>
    <hyperlink ref="B51" r:id="rId37" display="http://plants.usda.gov/java/profile?symbol=OLRIR"/>
    <hyperlink ref="B52" r:id="rId38" display="http://plants.usda.gov/java/profile?symbol=SORU2"/>
    <hyperlink ref="B53" r:id="rId39" display="http://plants.usda.gov/java/profile?symbol=SOPA2"/>
    <hyperlink ref="B55" r:id="rId40" display="http://plants.usda.gov/java/profile?symbol=SOCA4"/>
    <hyperlink ref="B57" r:id="rId41" display="http://plants.usda.gov/java/profile?symbol=CACO17"/>
    <hyperlink ref="B58" r:id="rId42" display="http://plants.usda.gov/java/profile?symbol=APCA"/>
    <hyperlink ref="B59" r:id="rId43" display="http://plants.usda.gov/java/profile?symbol=IRVI"/>
    <hyperlink ref="B60" r:id="rId44" display="http://plants.usda.gov/java/profile?symbol=VENO"/>
    <hyperlink ref="B61" r:id="rId45" display="http://plants.usda.gov/java/profile?symbol=VENO"/>
    <hyperlink ref="B65" r:id="rId46" display="http://plants.usda.gov/java/profile?symbol=ASTU"/>
    <hyperlink ref="B66" r:id="rId47" display="http://plants.usda.gov/java/profile?symbol=ASIN"/>
    <hyperlink ref="B67" r:id="rId48" display="http://plants.usda.gov/java/profile?symbol=COCO13"/>
    <hyperlink ref="B68" r:id="rId49" display="http://plants.usda.gov/java/profile?symbol=MIAL2"/>
    <hyperlink ref="B72" r:id="rId50" display="http://plants.usda.gov/java/profile?symbol=PALU2"/>
    <hyperlink ref="B73" r:id="rId51" display="http://plants.usda.gov/java/profile?symbol=PEDI"/>
    <hyperlink ref="B74" r:id="rId52" display="http://plants.usda.gov/java/profile?symbol=PHSU3"/>
    <hyperlink ref="B75" r:id="rId53" display="http://plants.usda.gov/java/profile?symbol=POCO14"/>
    <hyperlink ref="B76" r:id="rId54" display="http://plants.usda.gov/java/profile?symbol=ALSU"/>
    <hyperlink ref="B77" r:id="rId55" display="http://plants.usda.gov/java/profile?symbol=CAIN2"/>
    <hyperlink ref="B78" r:id="rId56" display="http://plants.usda.gov/java/profile?symbol=OEBI"/>
    <hyperlink ref="B79" r:id="rId57" display="http://plants.usda.gov/java/profile?symbol=OEPI2"/>
    <hyperlink ref="B83" r:id="rId58" display="http://plants.usda.gov/java/profile?symbol=HIMO"/>
    <hyperlink ref="B84" r:id="rId59" display="http://plants.usda.gov/java/profile?symbol=SIPE2"/>
    <hyperlink ref="B85" r:id="rId60" display="http://plants.usda.gov/java/profile?symbol=POPE2"/>
    <hyperlink ref="B86" r:id="rId61" display="http://plants.usda.gov/java/profile?symbol=HEAU"/>
    <hyperlink ref="B87" r:id="rId62" display="http://plants.usda.gov/java/profile?symbol=TRVI"/>
    <hyperlink ref="B88" r:id="rId63" display="http://plants.usda.gov/java/profile?symbol=TRVI"/>
    <hyperlink ref="B89" r:id="rId64" display="http://plants.usda.gov/java/profile?symbol=HYPU"/>
    <hyperlink ref="B90" r:id="rId65" display="http://plants.usda.gov/java/profile?symbol=HETU"/>
    <hyperlink ref="B91" r:id="rId66" display="http://plants.usda.gov/java/profile?symbol=HEAN2"/>
    <hyperlink ref="B92" r:id="rId67" display="http://plants.usda.gov/java/profile?symbol=HECU3"/>
    <hyperlink ref="B93" r:id="rId68" display="http://plants.usda.gov/java/profile?symbol=HEDE4"/>
    <hyperlink ref="B94" r:id="rId69" display="http://plants.usda.gov/java/profile?symbol=HEDE4"/>
    <hyperlink ref="B95" r:id="rId70" display="http://plants.usda.gov/java/profile?symbol=RUHI2"/>
    <hyperlink ref="B96" r:id="rId71" display="http://plants.usda.gov/java/profile?symbol=RUHU"/>
    <hyperlink ref="B97" r:id="rId72" display="http://plants.usda.gov/java/profile?symbol=ACAM"/>
    <hyperlink ref="B98" r:id="rId73" display="http://plants.usda.gov/java/profile?symbol=POSA5"/>
    <hyperlink ref="B102" r:id="rId74" display="http://plants.usda.gov/java/profile?symbol=ACMI2"/>
    <hyperlink ref="B23" r:id="rId75" display="http://plants.usda.gov/java/profile?symbol=BIAR"/>
    <hyperlink ref="B25" r:id="rId76" display="http://plants.usda.gov/java/profile?symbol=BICE"/>
  </hyperlinks>
  <pageMargins left="0.7" right="0.7" top="0.75" bottom="0.75" header="0.3" footer="0.3"/>
  <pageSetup orientation="portrait" r:id="rId7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
  <sheetViews>
    <sheetView zoomScaleNormal="100" workbookViewId="0">
      <pane xSplit="2" ySplit="4" topLeftCell="C5" activePane="bottomRight" state="frozen"/>
      <selection pane="topRight" activeCell="D1" sqref="D1"/>
      <selection pane="bottomLeft" activeCell="A5" sqref="A5"/>
      <selection pane="bottomRight" activeCell="A5" sqref="A5"/>
    </sheetView>
  </sheetViews>
  <sheetFormatPr defaultRowHeight="15" x14ac:dyDescent="0.25"/>
  <cols>
    <col min="1" max="1" width="27.5703125" customWidth="1"/>
    <col min="2" max="2" width="29.140625" customWidth="1"/>
    <col min="4" max="4" width="11" customWidth="1"/>
    <col min="5" max="5" width="13.7109375" customWidth="1"/>
    <col min="6" max="6" width="11.7109375" customWidth="1"/>
    <col min="7" max="10" width="11.5703125" customWidth="1"/>
    <col min="11" max="11" width="15.140625" customWidth="1"/>
    <col min="13" max="13" width="11.5703125" customWidth="1"/>
    <col min="14" max="14" width="13.140625" customWidth="1"/>
    <col min="16" max="16" width="11" customWidth="1"/>
    <col min="17" max="17" width="12.42578125" customWidth="1"/>
    <col min="18" max="18" width="14.140625" customWidth="1"/>
    <col min="19" max="19" width="11.42578125" customWidth="1"/>
    <col min="20" max="20" width="13.85546875" customWidth="1"/>
    <col min="21" max="21" width="15.5703125" customWidth="1"/>
    <col min="22" max="22" width="13.42578125" customWidth="1"/>
    <col min="23" max="23" width="13.140625" customWidth="1"/>
    <col min="24" max="24" width="14.42578125" customWidth="1"/>
    <col min="25" max="25" width="14.140625" customWidth="1"/>
    <col min="26" max="26" width="14.42578125" customWidth="1"/>
    <col min="28" max="28" width="13" customWidth="1"/>
    <col min="30" max="30" width="13.85546875" customWidth="1"/>
    <col min="31" max="31" width="12.28515625" customWidth="1"/>
    <col min="32" max="32" width="12.5703125" customWidth="1"/>
    <col min="33" max="33" width="15.42578125" customWidth="1"/>
    <col min="34" max="34" width="12.5703125" customWidth="1"/>
    <col min="35" max="35" width="12.7109375" customWidth="1"/>
    <col min="36" max="36" width="12.28515625" customWidth="1"/>
    <col min="37" max="37" width="13.5703125" customWidth="1"/>
    <col min="38" max="38" width="13" customWidth="1"/>
    <col min="39" max="39" width="9.140625" style="35"/>
    <col min="40" max="40" width="9.140625" style="231"/>
  </cols>
  <sheetData>
    <row r="1" spans="1:42" ht="16.5" customHeight="1" thickTop="1" thickBot="1" x14ac:dyDescent="0.3">
      <c r="A1" s="289" t="s">
        <v>1</v>
      </c>
      <c r="B1" s="289" t="s">
        <v>2</v>
      </c>
      <c r="C1" s="289" t="s">
        <v>3</v>
      </c>
      <c r="D1" s="289" t="s">
        <v>379</v>
      </c>
      <c r="E1" s="289" t="s">
        <v>380</v>
      </c>
      <c r="F1" s="286" t="s">
        <v>4</v>
      </c>
      <c r="G1" s="286" t="s">
        <v>370</v>
      </c>
      <c r="H1" s="286" t="s">
        <v>371</v>
      </c>
      <c r="I1" s="286" t="s">
        <v>372</v>
      </c>
      <c r="J1" s="286" t="s">
        <v>373</v>
      </c>
      <c r="K1" s="286" t="s">
        <v>406</v>
      </c>
      <c r="L1" s="289" t="s">
        <v>5</v>
      </c>
      <c r="M1" s="292" t="s">
        <v>409</v>
      </c>
      <c r="N1" s="292"/>
      <c r="O1" s="292"/>
      <c r="P1" s="293" t="s">
        <v>405</v>
      </c>
      <c r="Q1" s="293"/>
      <c r="R1" s="293"/>
      <c r="S1" s="293"/>
      <c r="T1" s="293"/>
      <c r="U1" s="293" t="s">
        <v>410</v>
      </c>
      <c r="V1" s="293"/>
      <c r="W1" s="293"/>
      <c r="X1" s="293"/>
      <c r="Y1" s="293"/>
      <c r="Z1" s="293"/>
      <c r="AA1" s="29"/>
      <c r="AB1" s="29"/>
      <c r="AC1" s="29"/>
      <c r="AD1" s="29"/>
      <c r="AE1" s="29"/>
      <c r="AF1" s="29"/>
      <c r="AG1" s="29"/>
      <c r="AH1" s="29"/>
      <c r="AI1" s="29"/>
      <c r="AJ1" s="29"/>
      <c r="AK1" s="29"/>
      <c r="AL1" s="29"/>
    </row>
    <row r="2" spans="1:42" ht="128.25" customHeight="1" thickTop="1" thickBot="1" x14ac:dyDescent="0.3">
      <c r="A2" s="290"/>
      <c r="B2" s="290"/>
      <c r="C2" s="290"/>
      <c r="D2" s="290"/>
      <c r="E2" s="290"/>
      <c r="F2" s="287"/>
      <c r="G2" s="287"/>
      <c r="H2" s="287"/>
      <c r="I2" s="287"/>
      <c r="J2" s="287"/>
      <c r="K2" s="287"/>
      <c r="L2" s="290"/>
      <c r="M2" s="289" t="s">
        <v>407</v>
      </c>
      <c r="N2" s="289" t="s">
        <v>7</v>
      </c>
      <c r="O2" s="289" t="s">
        <v>408</v>
      </c>
      <c r="P2" s="294" t="s">
        <v>14</v>
      </c>
      <c r="Q2" s="294" t="s">
        <v>15</v>
      </c>
      <c r="R2" s="294" t="s">
        <v>16</v>
      </c>
      <c r="S2" s="294" t="s">
        <v>17</v>
      </c>
      <c r="T2" s="294" t="s">
        <v>18</v>
      </c>
      <c r="U2" s="292" t="s">
        <v>6</v>
      </c>
      <c r="V2" s="292"/>
      <c r="W2" s="296" t="s">
        <v>7</v>
      </c>
      <c r="X2" s="297"/>
      <c r="Y2" s="292" t="s">
        <v>8</v>
      </c>
      <c r="Z2" s="292"/>
      <c r="AA2" s="298" t="s">
        <v>9</v>
      </c>
      <c r="AB2" s="298" t="s">
        <v>10</v>
      </c>
      <c r="AC2" s="298" t="s">
        <v>11</v>
      </c>
      <c r="AD2" s="298" t="s">
        <v>398</v>
      </c>
      <c r="AE2" s="292" t="s">
        <v>12</v>
      </c>
      <c r="AF2" s="292" t="s">
        <v>13</v>
      </c>
      <c r="AG2" s="289" t="s">
        <v>394</v>
      </c>
      <c r="AH2" s="289" t="s">
        <v>395</v>
      </c>
      <c r="AI2" s="305" t="s">
        <v>19</v>
      </c>
      <c r="AJ2" s="305" t="s">
        <v>20</v>
      </c>
      <c r="AK2" s="294" t="s">
        <v>413</v>
      </c>
      <c r="AL2" s="305" t="s">
        <v>21</v>
      </c>
      <c r="AM2" s="105" t="s">
        <v>430</v>
      </c>
      <c r="AO2" s="90"/>
    </row>
    <row r="3" spans="1:42" ht="27" hidden="1" customHeight="1" thickTop="1" thickBot="1" x14ac:dyDescent="0.3">
      <c r="A3" s="290"/>
      <c r="B3" s="290"/>
      <c r="C3" s="291"/>
      <c r="D3" s="291"/>
      <c r="E3" s="291"/>
      <c r="F3" s="288"/>
      <c r="G3" s="288"/>
      <c r="H3" s="288"/>
      <c r="I3" s="288"/>
      <c r="J3" s="288"/>
      <c r="K3" s="288"/>
      <c r="L3" s="291"/>
      <c r="M3" s="291"/>
      <c r="N3" s="291"/>
      <c r="O3" s="291"/>
      <c r="P3" s="295"/>
      <c r="Q3" s="295"/>
      <c r="R3" s="295"/>
      <c r="S3" s="295"/>
      <c r="T3" s="295"/>
      <c r="U3" s="1" t="s">
        <v>22</v>
      </c>
      <c r="V3" s="1" t="s">
        <v>23</v>
      </c>
      <c r="W3" s="1" t="s">
        <v>22</v>
      </c>
      <c r="X3" s="1" t="s">
        <v>23</v>
      </c>
      <c r="Y3" s="1" t="s">
        <v>22</v>
      </c>
      <c r="Z3" s="1" t="s">
        <v>23</v>
      </c>
      <c r="AA3" s="298"/>
      <c r="AB3" s="298"/>
      <c r="AC3" s="298"/>
      <c r="AD3" s="298"/>
      <c r="AE3" s="292"/>
      <c r="AF3" s="292"/>
      <c r="AG3" s="290"/>
      <c r="AH3" s="290"/>
      <c r="AI3" s="305"/>
      <c r="AJ3" s="305"/>
      <c r="AK3" s="295"/>
      <c r="AL3" s="305"/>
    </row>
    <row r="4" spans="1:42" ht="16.5" customHeight="1" thickTop="1" thickBot="1" x14ac:dyDescent="0.3">
      <c r="A4" s="300"/>
      <c r="B4" s="297"/>
      <c r="C4" s="301"/>
      <c r="D4" s="301"/>
      <c r="E4" s="301"/>
      <c r="F4" s="301"/>
      <c r="G4" s="302"/>
      <c r="H4" s="24"/>
      <c r="I4" s="24"/>
      <c r="J4" s="303"/>
      <c r="K4" s="303"/>
      <c r="L4" s="303"/>
      <c r="M4" s="303"/>
      <c r="N4" s="303"/>
      <c r="O4" s="303"/>
      <c r="P4" s="303"/>
      <c r="Q4" s="304"/>
      <c r="R4" s="305" t="s">
        <v>381</v>
      </c>
      <c r="S4" s="305"/>
      <c r="T4" s="305"/>
      <c r="U4" s="299">
        <v>40664</v>
      </c>
      <c r="V4" s="299"/>
      <c r="W4" s="299">
        <v>40648</v>
      </c>
      <c r="X4" s="299"/>
      <c r="Y4" s="299">
        <v>40634</v>
      </c>
      <c r="Z4" s="299"/>
      <c r="AA4" s="298"/>
      <c r="AB4" s="298"/>
      <c r="AC4" s="298"/>
      <c r="AD4" s="298"/>
      <c r="AE4" s="292"/>
      <c r="AF4" s="292"/>
      <c r="AG4" s="291"/>
      <c r="AH4" s="291"/>
      <c r="AI4" s="305"/>
      <c r="AJ4" s="305"/>
      <c r="AK4" s="306"/>
      <c r="AL4" s="305"/>
    </row>
    <row r="5" spans="1:42" ht="23.25" thickTop="1" x14ac:dyDescent="0.25">
      <c r="A5" s="3" t="s">
        <v>90</v>
      </c>
      <c r="B5" s="13" t="s">
        <v>91</v>
      </c>
      <c r="C5" s="87" t="s">
        <v>376</v>
      </c>
      <c r="D5" s="87" t="s">
        <v>382</v>
      </c>
      <c r="E5" s="87" t="s">
        <v>385</v>
      </c>
      <c r="F5" s="11">
        <v>200000</v>
      </c>
      <c r="G5" s="17" t="s">
        <v>374</v>
      </c>
      <c r="H5" s="17" t="s">
        <v>374</v>
      </c>
      <c r="I5" s="17" t="s">
        <v>374</v>
      </c>
      <c r="J5" s="19" t="s">
        <v>374</v>
      </c>
      <c r="K5" s="87" t="s">
        <v>92</v>
      </c>
      <c r="L5" s="87" t="s">
        <v>27</v>
      </c>
      <c r="M5" s="25" t="s">
        <v>26</v>
      </c>
      <c r="N5" s="25" t="s">
        <v>26</v>
      </c>
      <c r="O5" s="25" t="s">
        <v>26</v>
      </c>
      <c r="P5" s="99"/>
      <c r="Q5" s="99"/>
      <c r="R5" s="25" t="s">
        <v>26</v>
      </c>
      <c r="S5" s="25" t="s">
        <v>26</v>
      </c>
      <c r="T5" s="25" t="s">
        <v>26</v>
      </c>
      <c r="U5" s="87" t="s">
        <v>93</v>
      </c>
      <c r="V5" s="87" t="s">
        <v>94</v>
      </c>
      <c r="W5" s="87" t="s">
        <v>95</v>
      </c>
      <c r="X5" s="87" t="s">
        <v>96</v>
      </c>
      <c r="Y5" s="87" t="s">
        <v>97</v>
      </c>
      <c r="Z5" s="87" t="s">
        <v>98</v>
      </c>
      <c r="AA5" s="87" t="s">
        <v>85</v>
      </c>
      <c r="AB5" s="87" t="s">
        <v>78</v>
      </c>
      <c r="AC5" s="28">
        <v>0.5</v>
      </c>
      <c r="AD5" s="87" t="s">
        <v>396</v>
      </c>
      <c r="AE5" s="87" t="s">
        <v>40</v>
      </c>
      <c r="AF5" s="87" t="s">
        <v>44</v>
      </c>
      <c r="AG5" s="87" t="s">
        <v>36</v>
      </c>
      <c r="AH5" s="28">
        <v>5.2</v>
      </c>
      <c r="AI5" s="87" t="s">
        <v>41</v>
      </c>
      <c r="AJ5" s="87">
        <v>4</v>
      </c>
      <c r="AK5" s="87" t="s">
        <v>170</v>
      </c>
      <c r="AL5" s="87" t="s">
        <v>36</v>
      </c>
      <c r="AM5" s="106">
        <v>3.65</v>
      </c>
      <c r="AP5" s="228"/>
    </row>
    <row r="6" spans="1:42" ht="22.5" x14ac:dyDescent="0.25">
      <c r="A6" s="3" t="s">
        <v>99</v>
      </c>
      <c r="B6" s="13" t="s">
        <v>100</v>
      </c>
      <c r="C6" s="87" t="s">
        <v>376</v>
      </c>
      <c r="D6" s="87" t="s">
        <v>382</v>
      </c>
      <c r="E6" s="87" t="s">
        <v>385</v>
      </c>
      <c r="F6" s="11">
        <v>275000</v>
      </c>
      <c r="G6" s="17" t="s">
        <v>374</v>
      </c>
      <c r="H6" s="17" t="s">
        <v>374</v>
      </c>
      <c r="I6" s="17" t="s">
        <v>374</v>
      </c>
      <c r="J6" s="19" t="s">
        <v>374</v>
      </c>
      <c r="K6" s="87" t="s">
        <v>101</v>
      </c>
      <c r="L6" s="87" t="s">
        <v>27</v>
      </c>
      <c r="M6" s="25" t="s">
        <v>26</v>
      </c>
      <c r="N6" s="25" t="s">
        <v>26</v>
      </c>
      <c r="O6" s="25" t="s">
        <v>26</v>
      </c>
      <c r="P6" s="99"/>
      <c r="Q6" s="99"/>
      <c r="R6" s="99"/>
      <c r="S6" s="25" t="s">
        <v>26</v>
      </c>
      <c r="T6" s="25" t="s">
        <v>26</v>
      </c>
      <c r="U6" s="87" t="s">
        <v>102</v>
      </c>
      <c r="V6" s="87" t="s">
        <v>103</v>
      </c>
      <c r="W6" s="87" t="s">
        <v>95</v>
      </c>
      <c r="X6" s="87" t="s">
        <v>104</v>
      </c>
      <c r="Y6" s="87" t="s">
        <v>97</v>
      </c>
      <c r="Z6" s="87" t="s">
        <v>105</v>
      </c>
      <c r="AA6" s="87" t="s">
        <v>140</v>
      </c>
      <c r="AB6" s="87" t="s">
        <v>78</v>
      </c>
      <c r="AC6" s="28">
        <v>2</v>
      </c>
      <c r="AD6" s="87" t="s">
        <v>396</v>
      </c>
      <c r="AE6" s="87" t="s">
        <v>40</v>
      </c>
      <c r="AF6" s="87" t="s">
        <v>44</v>
      </c>
      <c r="AG6" s="87" t="s">
        <v>35</v>
      </c>
      <c r="AH6" s="28">
        <v>5.5</v>
      </c>
      <c r="AI6" s="87" t="s">
        <v>41</v>
      </c>
      <c r="AJ6" s="87" t="s">
        <v>41</v>
      </c>
      <c r="AK6" s="87" t="s">
        <v>170</v>
      </c>
      <c r="AL6" s="87" t="s">
        <v>36</v>
      </c>
      <c r="AM6" s="106">
        <v>2.6</v>
      </c>
      <c r="AP6" s="228"/>
    </row>
    <row r="7" spans="1:42" ht="22.5" x14ac:dyDescent="0.25">
      <c r="A7" s="3" t="s">
        <v>106</v>
      </c>
      <c r="B7" s="13" t="s">
        <v>107</v>
      </c>
      <c r="C7" s="87" t="s">
        <v>376</v>
      </c>
      <c r="D7" s="87" t="s">
        <v>383</v>
      </c>
      <c r="E7" s="87" t="s">
        <v>385</v>
      </c>
      <c r="F7" s="11">
        <v>225000</v>
      </c>
      <c r="G7" s="17" t="s">
        <v>374</v>
      </c>
      <c r="H7" s="17" t="s">
        <v>374</v>
      </c>
      <c r="I7" s="17" t="s">
        <v>374</v>
      </c>
      <c r="J7" s="19" t="s">
        <v>374</v>
      </c>
      <c r="K7" s="87" t="s">
        <v>108</v>
      </c>
      <c r="L7" s="87" t="s">
        <v>109</v>
      </c>
      <c r="M7" s="25" t="s">
        <v>26</v>
      </c>
      <c r="N7" s="25" t="s">
        <v>26</v>
      </c>
      <c r="O7" s="25" t="s">
        <v>26</v>
      </c>
      <c r="P7" s="99"/>
      <c r="Q7" s="99"/>
      <c r="R7" s="99"/>
      <c r="S7" s="25" t="s">
        <v>26</v>
      </c>
      <c r="T7" s="25" t="s">
        <v>26</v>
      </c>
      <c r="U7" s="87" t="s">
        <v>102</v>
      </c>
      <c r="V7" s="87" t="s">
        <v>110</v>
      </c>
      <c r="W7" s="87" t="s">
        <v>95</v>
      </c>
      <c r="X7" s="87" t="s">
        <v>111</v>
      </c>
      <c r="Y7" s="87" t="s">
        <v>112</v>
      </c>
      <c r="Z7" s="87" t="s">
        <v>113</v>
      </c>
      <c r="AA7" s="87" t="s">
        <v>390</v>
      </c>
      <c r="AB7" s="87" t="s">
        <v>389</v>
      </c>
      <c r="AC7" s="28">
        <v>1.5</v>
      </c>
      <c r="AD7" s="87" t="s">
        <v>396</v>
      </c>
      <c r="AE7" s="87" t="s">
        <v>40</v>
      </c>
      <c r="AF7" s="87" t="s">
        <v>44</v>
      </c>
      <c r="AG7" s="87" t="s">
        <v>36</v>
      </c>
      <c r="AH7" s="28">
        <v>5.5</v>
      </c>
      <c r="AI7" s="87">
        <v>4</v>
      </c>
      <c r="AJ7" s="87">
        <v>4</v>
      </c>
      <c r="AK7" s="87" t="s">
        <v>170</v>
      </c>
      <c r="AL7" s="87" t="s">
        <v>36</v>
      </c>
      <c r="AM7" s="107">
        <v>2.75</v>
      </c>
      <c r="AP7" s="96"/>
    </row>
    <row r="8" spans="1:42" ht="15.75" x14ac:dyDescent="0.25">
      <c r="A8" s="3" t="s">
        <v>375</v>
      </c>
      <c r="B8" s="13" t="s">
        <v>126</v>
      </c>
      <c r="C8" s="87" t="s">
        <v>376</v>
      </c>
      <c r="D8" s="87" t="s">
        <v>383</v>
      </c>
      <c r="E8" s="87" t="s">
        <v>384</v>
      </c>
      <c r="F8" s="11">
        <v>185000</v>
      </c>
      <c r="G8" s="17" t="s">
        <v>374</v>
      </c>
      <c r="H8" s="17" t="s">
        <v>374</v>
      </c>
      <c r="I8" s="17" t="s">
        <v>374</v>
      </c>
      <c r="J8" s="19" t="s">
        <v>374</v>
      </c>
      <c r="K8" s="87" t="s">
        <v>127</v>
      </c>
      <c r="L8" s="87" t="s">
        <v>109</v>
      </c>
      <c r="M8" s="92"/>
      <c r="N8" s="25" t="s">
        <v>26</v>
      </c>
      <c r="O8" s="25" t="s">
        <v>26</v>
      </c>
      <c r="P8" s="99"/>
      <c r="Q8" s="99"/>
      <c r="R8" s="99"/>
      <c r="S8" s="25" t="s">
        <v>26</v>
      </c>
      <c r="T8" s="25" t="s">
        <v>26</v>
      </c>
      <c r="U8" s="307" t="s">
        <v>388</v>
      </c>
      <c r="V8" s="308"/>
      <c r="W8" s="87" t="s">
        <v>128</v>
      </c>
      <c r="X8" s="87" t="s">
        <v>129</v>
      </c>
      <c r="Y8" s="87" t="s">
        <v>130</v>
      </c>
      <c r="Z8" s="87" t="s">
        <v>131</v>
      </c>
      <c r="AA8" s="87" t="s">
        <v>88</v>
      </c>
      <c r="AB8" s="87" t="s">
        <v>62</v>
      </c>
      <c r="AC8" s="28">
        <v>3</v>
      </c>
      <c r="AD8" s="87" t="s">
        <v>396</v>
      </c>
      <c r="AE8" s="87" t="s">
        <v>44</v>
      </c>
      <c r="AF8" s="87" t="s">
        <v>35</v>
      </c>
      <c r="AG8" s="87" t="s">
        <v>44</v>
      </c>
      <c r="AH8" s="28">
        <v>4.9000000000000004</v>
      </c>
      <c r="AI8" s="87" t="s">
        <v>41</v>
      </c>
      <c r="AJ8" s="87" t="s">
        <v>41</v>
      </c>
      <c r="AK8" s="87" t="s">
        <v>170</v>
      </c>
      <c r="AL8" s="87" t="s">
        <v>44</v>
      </c>
      <c r="AM8" s="106">
        <v>7</v>
      </c>
      <c r="AP8" s="226"/>
    </row>
    <row r="9" spans="1:42" ht="22.5" x14ac:dyDescent="0.25">
      <c r="A9" s="3" t="s">
        <v>132</v>
      </c>
      <c r="B9" s="13" t="s">
        <v>133</v>
      </c>
      <c r="C9" s="87" t="s">
        <v>376</v>
      </c>
      <c r="D9" s="87" t="s">
        <v>383</v>
      </c>
      <c r="E9" s="87" t="s">
        <v>384</v>
      </c>
      <c r="F9" s="11">
        <v>240000</v>
      </c>
      <c r="G9" s="17" t="s">
        <v>374</v>
      </c>
      <c r="H9" s="17" t="s">
        <v>374</v>
      </c>
      <c r="I9" s="17" t="s">
        <v>374</v>
      </c>
      <c r="J9" s="19" t="s">
        <v>374</v>
      </c>
      <c r="K9" s="87" t="s">
        <v>127</v>
      </c>
      <c r="L9" s="87" t="s">
        <v>109</v>
      </c>
      <c r="M9" s="25" t="s">
        <v>26</v>
      </c>
      <c r="N9" s="25" t="s">
        <v>26</v>
      </c>
      <c r="O9" s="92"/>
      <c r="P9" s="99"/>
      <c r="Q9" s="99"/>
      <c r="R9" s="99"/>
      <c r="S9" s="25" t="s">
        <v>26</v>
      </c>
      <c r="T9" s="25" t="s">
        <v>26</v>
      </c>
      <c r="U9" s="87" t="s">
        <v>134</v>
      </c>
      <c r="V9" s="87" t="s">
        <v>30</v>
      </c>
      <c r="W9" s="87" t="s">
        <v>128</v>
      </c>
      <c r="X9" s="87" t="s">
        <v>129</v>
      </c>
      <c r="Y9" s="307" t="s">
        <v>388</v>
      </c>
      <c r="Z9" s="308"/>
      <c r="AA9" s="87" t="s">
        <v>88</v>
      </c>
      <c r="AB9" s="87" t="s">
        <v>50</v>
      </c>
      <c r="AC9" s="28">
        <v>3</v>
      </c>
      <c r="AD9" s="87" t="s">
        <v>396</v>
      </c>
      <c r="AE9" s="87" t="s">
        <v>44</v>
      </c>
      <c r="AF9" s="87" t="s">
        <v>35</v>
      </c>
      <c r="AG9" s="87" t="s">
        <v>44</v>
      </c>
      <c r="AH9" s="28">
        <v>5.5</v>
      </c>
      <c r="AI9" s="87" t="s">
        <v>41</v>
      </c>
      <c r="AJ9" s="87" t="s">
        <v>41</v>
      </c>
      <c r="AK9" s="87" t="s">
        <v>170</v>
      </c>
      <c r="AL9" s="87" t="s">
        <v>44</v>
      </c>
      <c r="AM9" s="106">
        <v>5.7</v>
      </c>
      <c r="AP9" s="226"/>
    </row>
    <row r="10" spans="1:42" ht="15.75" x14ac:dyDescent="0.25">
      <c r="A10" s="3" t="s">
        <v>150</v>
      </c>
      <c r="B10" s="13" t="s">
        <v>151</v>
      </c>
      <c r="C10" s="87" t="s">
        <v>376</v>
      </c>
      <c r="D10" s="87" t="s">
        <v>382</v>
      </c>
      <c r="E10" s="87" t="s">
        <v>385</v>
      </c>
      <c r="F10" s="11">
        <v>375000</v>
      </c>
      <c r="G10" s="17" t="s">
        <v>374</v>
      </c>
      <c r="H10" s="17" t="s">
        <v>374</v>
      </c>
      <c r="I10" s="17" t="s">
        <v>374</v>
      </c>
      <c r="J10" s="19" t="s">
        <v>374</v>
      </c>
      <c r="K10" s="87" t="s">
        <v>152</v>
      </c>
      <c r="L10" s="87" t="s">
        <v>27</v>
      </c>
      <c r="M10" s="25" t="s">
        <v>26</v>
      </c>
      <c r="N10" s="92"/>
      <c r="O10" s="92"/>
      <c r="P10" s="99"/>
      <c r="Q10" s="99"/>
      <c r="R10" s="99"/>
      <c r="S10" s="25" t="s">
        <v>26</v>
      </c>
      <c r="T10" s="25" t="s">
        <v>26</v>
      </c>
      <c r="U10" s="87" t="s">
        <v>153</v>
      </c>
      <c r="V10" s="87" t="s">
        <v>154</v>
      </c>
      <c r="W10" s="307" t="s">
        <v>388</v>
      </c>
      <c r="X10" s="308"/>
      <c r="Y10" s="307" t="s">
        <v>388</v>
      </c>
      <c r="Z10" s="308"/>
      <c r="AA10" s="87" t="s">
        <v>122</v>
      </c>
      <c r="AB10" s="87" t="s">
        <v>62</v>
      </c>
      <c r="AC10" s="28">
        <v>3</v>
      </c>
      <c r="AD10" s="87" t="s">
        <v>396</v>
      </c>
      <c r="AE10" s="87" t="s">
        <v>35</v>
      </c>
      <c r="AF10" s="87" t="s">
        <v>35</v>
      </c>
      <c r="AG10" s="87" t="s">
        <v>35</v>
      </c>
      <c r="AH10" s="28">
        <v>5</v>
      </c>
      <c r="AI10" s="87" t="s">
        <v>41</v>
      </c>
      <c r="AJ10" s="87">
        <v>4</v>
      </c>
      <c r="AK10" s="87" t="s">
        <v>170</v>
      </c>
      <c r="AL10" s="87"/>
      <c r="AM10" s="106">
        <v>6.25</v>
      </c>
      <c r="AP10" s="226"/>
    </row>
    <row r="11" spans="1:42" ht="22.5" x14ac:dyDescent="0.25">
      <c r="A11" s="3" t="s">
        <v>161</v>
      </c>
      <c r="B11" s="13" t="s">
        <v>378</v>
      </c>
      <c r="C11" s="87" t="s">
        <v>376</v>
      </c>
      <c r="D11" s="87" t="s">
        <v>383</v>
      </c>
      <c r="E11" s="87" t="s">
        <v>385</v>
      </c>
      <c r="F11" s="11">
        <v>39600</v>
      </c>
      <c r="G11" s="17" t="s">
        <v>374</v>
      </c>
      <c r="H11" s="17" t="s">
        <v>374</v>
      </c>
      <c r="I11" s="17" t="s">
        <v>374</v>
      </c>
      <c r="J11" s="19" t="s">
        <v>374</v>
      </c>
      <c r="K11" s="87" t="s">
        <v>163</v>
      </c>
      <c r="L11" s="87" t="s">
        <v>164</v>
      </c>
      <c r="M11" s="25" t="s">
        <v>26</v>
      </c>
      <c r="N11" s="25" t="s">
        <v>26</v>
      </c>
      <c r="O11" s="25" t="s">
        <v>26</v>
      </c>
      <c r="P11" s="99"/>
      <c r="Q11" s="99"/>
      <c r="R11" s="99"/>
      <c r="S11" s="25" t="s">
        <v>26</v>
      </c>
      <c r="T11" s="25" t="s">
        <v>26</v>
      </c>
      <c r="U11" s="87" t="s">
        <v>102</v>
      </c>
      <c r="V11" s="87" t="s">
        <v>110</v>
      </c>
      <c r="W11" s="87" t="s">
        <v>165</v>
      </c>
      <c r="X11" s="87" t="s">
        <v>111</v>
      </c>
      <c r="Y11" s="87" t="s">
        <v>97</v>
      </c>
      <c r="Z11" s="87" t="s">
        <v>166</v>
      </c>
      <c r="AA11" s="87" t="s">
        <v>88</v>
      </c>
      <c r="AB11" s="87" t="s">
        <v>389</v>
      </c>
      <c r="AC11" s="28">
        <v>4</v>
      </c>
      <c r="AD11" s="87" t="s">
        <v>396</v>
      </c>
      <c r="AE11" s="87" t="s">
        <v>44</v>
      </c>
      <c r="AF11" s="87" t="s">
        <v>44</v>
      </c>
      <c r="AG11" s="87" t="s">
        <v>35</v>
      </c>
      <c r="AH11" s="28">
        <v>6</v>
      </c>
      <c r="AI11" s="87" t="s">
        <v>41</v>
      </c>
      <c r="AJ11" s="87" t="s">
        <v>41</v>
      </c>
      <c r="AK11" s="87" t="s">
        <v>170</v>
      </c>
      <c r="AL11" s="87"/>
      <c r="AM11" s="88">
        <v>1.6</v>
      </c>
      <c r="AP11" s="228"/>
    </row>
    <row r="12" spans="1:42" ht="22.5" x14ac:dyDescent="0.25">
      <c r="A12" s="14" t="s">
        <v>377</v>
      </c>
      <c r="B12" s="23" t="s">
        <v>162</v>
      </c>
      <c r="C12" s="6" t="s">
        <v>376</v>
      </c>
      <c r="D12" s="87" t="s">
        <v>383</v>
      </c>
      <c r="E12" s="87" t="s">
        <v>385</v>
      </c>
      <c r="F12" s="100">
        <v>16320</v>
      </c>
      <c r="G12" s="17" t="s">
        <v>374</v>
      </c>
      <c r="H12" s="17" t="s">
        <v>374</v>
      </c>
      <c r="I12" s="17" t="s">
        <v>374</v>
      </c>
      <c r="J12" s="19" t="s">
        <v>374</v>
      </c>
      <c r="K12" s="87" t="s">
        <v>163</v>
      </c>
      <c r="L12" s="87" t="s">
        <v>164</v>
      </c>
      <c r="M12" s="25" t="s">
        <v>26</v>
      </c>
      <c r="N12" s="25" t="s">
        <v>26</v>
      </c>
      <c r="O12" s="25" t="s">
        <v>26</v>
      </c>
      <c r="P12" s="101"/>
      <c r="Q12" s="101"/>
      <c r="R12" s="101"/>
      <c r="S12" s="25" t="s">
        <v>26</v>
      </c>
      <c r="T12" s="25" t="s">
        <v>26</v>
      </c>
      <c r="U12" s="87" t="s">
        <v>102</v>
      </c>
      <c r="V12" s="87" t="s">
        <v>110</v>
      </c>
      <c r="W12" s="87" t="s">
        <v>165</v>
      </c>
      <c r="X12" s="87" t="s">
        <v>111</v>
      </c>
      <c r="Y12" s="87" t="s">
        <v>97</v>
      </c>
      <c r="Z12" s="87" t="s">
        <v>166</v>
      </c>
      <c r="AA12" s="87" t="s">
        <v>88</v>
      </c>
      <c r="AB12" s="87" t="s">
        <v>389</v>
      </c>
      <c r="AC12" s="28">
        <v>1.5</v>
      </c>
      <c r="AD12" s="102" t="s">
        <v>396</v>
      </c>
      <c r="AE12" s="87" t="s">
        <v>40</v>
      </c>
      <c r="AF12" s="87" t="s">
        <v>35</v>
      </c>
      <c r="AG12" s="87" t="s">
        <v>35</v>
      </c>
      <c r="AH12" s="28">
        <v>6</v>
      </c>
      <c r="AI12" s="87">
        <v>4</v>
      </c>
      <c r="AJ12" s="87" t="s">
        <v>41</v>
      </c>
      <c r="AK12" s="87" t="s">
        <v>170</v>
      </c>
      <c r="AL12" s="103"/>
      <c r="AM12" s="106">
        <v>2.2000000000000002</v>
      </c>
      <c r="AP12" s="226"/>
    </row>
  </sheetData>
  <mergeCells count="49">
    <mergeCell ref="W10:X10"/>
    <mergeCell ref="Y10:Z10"/>
    <mergeCell ref="U8:V8"/>
    <mergeCell ref="Y9:Z9"/>
    <mergeCell ref="AH2:AH4"/>
    <mergeCell ref="Y4:Z4"/>
    <mergeCell ref="AK2:AK4"/>
    <mergeCell ref="AL2:AL4"/>
    <mergeCell ref="A4:B4"/>
    <mergeCell ref="C4:G4"/>
    <mergeCell ref="J4:Q4"/>
    <mergeCell ref="R4:T4"/>
    <mergeCell ref="U4:V4"/>
    <mergeCell ref="AB2:AB4"/>
    <mergeCell ref="AC2:AC4"/>
    <mergeCell ref="AD2:AD4"/>
    <mergeCell ref="AE2:AE4"/>
    <mergeCell ref="AF2:AF4"/>
    <mergeCell ref="AG2:AG4"/>
    <mergeCell ref="S2:S3"/>
    <mergeCell ref="AA2:AA4"/>
    <mergeCell ref="W4:X4"/>
    <mergeCell ref="AI2:AI4"/>
    <mergeCell ref="AJ2:AJ4"/>
    <mergeCell ref="L1:L3"/>
    <mergeCell ref="M1:O1"/>
    <mergeCell ref="P1:T1"/>
    <mergeCell ref="U1:Z1"/>
    <mergeCell ref="M2:M3"/>
    <mergeCell ref="N2:N3"/>
    <mergeCell ref="O2:O3"/>
    <mergeCell ref="P2:P3"/>
    <mergeCell ref="Q2:Q3"/>
    <mergeCell ref="R2:R3"/>
    <mergeCell ref="T2:T3"/>
    <mergeCell ref="U2:V2"/>
    <mergeCell ref="W2:X2"/>
    <mergeCell ref="Y2:Z2"/>
    <mergeCell ref="K1:K3"/>
    <mergeCell ref="A1:A3"/>
    <mergeCell ref="B1:B3"/>
    <mergeCell ref="C1:C3"/>
    <mergeCell ref="D1:D3"/>
    <mergeCell ref="E1:E3"/>
    <mergeCell ref="F1:F3"/>
    <mergeCell ref="G1:G3"/>
    <mergeCell ref="H1:H3"/>
    <mergeCell ref="I1:I3"/>
    <mergeCell ref="J1:J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EO165"/>
  <sheetViews>
    <sheetView workbookViewId="0">
      <selection activeCell="P35" sqref="P35"/>
    </sheetView>
  </sheetViews>
  <sheetFormatPr defaultRowHeight="15" x14ac:dyDescent="0.25"/>
  <cols>
    <col min="1" max="1" width="32.42578125" bestFit="1" customWidth="1"/>
    <col min="2" max="2" width="9.140625" customWidth="1"/>
  </cols>
  <sheetData>
    <row r="1" spans="1:145" x14ac:dyDescent="0.25">
      <c r="D1" t="s">
        <v>433</v>
      </c>
      <c r="E1" t="s">
        <v>434</v>
      </c>
      <c r="F1" t="s">
        <v>435</v>
      </c>
      <c r="G1" t="s">
        <v>436</v>
      </c>
      <c r="H1" t="s">
        <v>437</v>
      </c>
      <c r="I1" t="s">
        <v>438</v>
      </c>
      <c r="J1" t="s">
        <v>439</v>
      </c>
      <c r="K1" t="s">
        <v>440</v>
      </c>
      <c r="L1" t="s">
        <v>441</v>
      </c>
      <c r="M1" t="s">
        <v>442</v>
      </c>
      <c r="N1" t="s">
        <v>443</v>
      </c>
      <c r="O1" t="s">
        <v>444</v>
      </c>
      <c r="P1" t="s">
        <v>445</v>
      </c>
      <c r="Q1" t="s">
        <v>446</v>
      </c>
      <c r="R1" t="s">
        <v>447</v>
      </c>
      <c r="S1" t="s">
        <v>448</v>
      </c>
      <c r="T1" t="s">
        <v>449</v>
      </c>
      <c r="U1" t="s">
        <v>450</v>
      </c>
      <c r="V1" t="s">
        <v>451</v>
      </c>
      <c r="W1" t="s">
        <v>452</v>
      </c>
      <c r="X1" t="s">
        <v>453</v>
      </c>
      <c r="Y1" t="s">
        <v>454</v>
      </c>
      <c r="Z1" t="s">
        <v>455</v>
      </c>
      <c r="AA1" t="s">
        <v>456</v>
      </c>
      <c r="AB1" t="s">
        <v>457</v>
      </c>
      <c r="AC1" t="s">
        <v>458</v>
      </c>
      <c r="AD1" t="s">
        <v>459</v>
      </c>
      <c r="AE1" t="s">
        <v>460</v>
      </c>
      <c r="AF1" t="s">
        <v>461</v>
      </c>
      <c r="AG1" t="s">
        <v>462</v>
      </c>
      <c r="AH1" t="s">
        <v>463</v>
      </c>
      <c r="AI1" t="s">
        <v>464</v>
      </c>
      <c r="AJ1" t="s">
        <v>465</v>
      </c>
      <c r="AK1" t="s">
        <v>466</v>
      </c>
      <c r="AL1" t="s">
        <v>467</v>
      </c>
      <c r="AM1" t="s">
        <v>468</v>
      </c>
      <c r="AN1" t="s">
        <v>469</v>
      </c>
      <c r="AO1" t="s">
        <v>470</v>
      </c>
      <c r="AP1" t="s">
        <v>471</v>
      </c>
      <c r="AQ1" t="s">
        <v>472</v>
      </c>
      <c r="AR1" t="s">
        <v>473</v>
      </c>
      <c r="AS1" t="s">
        <v>474</v>
      </c>
      <c r="AT1" t="s">
        <v>475</v>
      </c>
      <c r="AU1" t="s">
        <v>476</v>
      </c>
      <c r="AV1" t="s">
        <v>477</v>
      </c>
      <c r="AW1" t="s">
        <v>478</v>
      </c>
      <c r="AX1" t="s">
        <v>479</v>
      </c>
      <c r="AY1" t="s">
        <v>480</v>
      </c>
      <c r="AZ1" t="s">
        <v>481</v>
      </c>
      <c r="BA1" t="s">
        <v>482</v>
      </c>
      <c r="BB1" t="s">
        <v>483</v>
      </c>
      <c r="BC1" t="s">
        <v>484</v>
      </c>
      <c r="BD1" t="s">
        <v>485</v>
      </c>
      <c r="BE1" t="s">
        <v>486</v>
      </c>
      <c r="BF1" t="s">
        <v>487</v>
      </c>
      <c r="BG1" t="s">
        <v>488</v>
      </c>
      <c r="BH1" t="s">
        <v>489</v>
      </c>
      <c r="BI1" t="s">
        <v>490</v>
      </c>
      <c r="BJ1" t="s">
        <v>491</v>
      </c>
      <c r="BK1" t="s">
        <v>492</v>
      </c>
      <c r="BL1" t="s">
        <v>493</v>
      </c>
      <c r="BM1" t="s">
        <v>494</v>
      </c>
      <c r="BN1" t="s">
        <v>495</v>
      </c>
      <c r="BO1" t="s">
        <v>496</v>
      </c>
      <c r="BP1" t="s">
        <v>497</v>
      </c>
      <c r="BQ1" t="s">
        <v>498</v>
      </c>
      <c r="BR1" t="s">
        <v>499</v>
      </c>
      <c r="BS1" t="s">
        <v>500</v>
      </c>
      <c r="BT1" t="s">
        <v>501</v>
      </c>
      <c r="BU1" t="s">
        <v>502</v>
      </c>
      <c r="BV1" t="s">
        <v>503</v>
      </c>
      <c r="BW1" t="s">
        <v>504</v>
      </c>
      <c r="BX1" t="s">
        <v>505</v>
      </c>
      <c r="BY1" t="s">
        <v>506</v>
      </c>
      <c r="BZ1" t="s">
        <v>507</v>
      </c>
      <c r="CA1" t="s">
        <v>508</v>
      </c>
      <c r="CB1" t="s">
        <v>509</v>
      </c>
      <c r="CC1" t="s">
        <v>510</v>
      </c>
      <c r="CD1" t="s">
        <v>511</v>
      </c>
      <c r="CE1" t="s">
        <v>512</v>
      </c>
      <c r="CF1" t="s">
        <v>513</v>
      </c>
      <c r="CG1" t="s">
        <v>514</v>
      </c>
      <c r="CH1" t="s">
        <v>515</v>
      </c>
      <c r="CI1" t="s">
        <v>516</v>
      </c>
      <c r="CJ1" t="s">
        <v>517</v>
      </c>
      <c r="CK1" t="s">
        <v>518</v>
      </c>
      <c r="CL1" t="s">
        <v>519</v>
      </c>
      <c r="CM1" t="s">
        <v>520</v>
      </c>
      <c r="CN1" t="s">
        <v>521</v>
      </c>
      <c r="CO1" t="s">
        <v>522</v>
      </c>
      <c r="CP1" t="s">
        <v>523</v>
      </c>
      <c r="CQ1" t="s">
        <v>524</v>
      </c>
      <c r="CR1" t="s">
        <v>525</v>
      </c>
      <c r="CS1" t="s">
        <v>526</v>
      </c>
      <c r="CT1" t="s">
        <v>527</v>
      </c>
      <c r="CU1" t="s">
        <v>528</v>
      </c>
      <c r="CV1" t="s">
        <v>529</v>
      </c>
      <c r="CW1" t="s">
        <v>530</v>
      </c>
      <c r="CX1" t="s">
        <v>531</v>
      </c>
      <c r="CY1" t="s">
        <v>532</v>
      </c>
      <c r="CZ1" t="s">
        <v>533</v>
      </c>
      <c r="DA1" t="s">
        <v>534</v>
      </c>
      <c r="DB1" t="s">
        <v>535</v>
      </c>
      <c r="DC1" t="s">
        <v>536</v>
      </c>
      <c r="DD1" t="s">
        <v>537</v>
      </c>
      <c r="DE1" t="s">
        <v>538</v>
      </c>
      <c r="DF1" t="s">
        <v>539</v>
      </c>
      <c r="DG1" t="s">
        <v>540</v>
      </c>
      <c r="DH1" t="s">
        <v>541</v>
      </c>
      <c r="DI1" t="s">
        <v>542</v>
      </c>
      <c r="DJ1" t="s">
        <v>543</v>
      </c>
      <c r="DK1" t="s">
        <v>544</v>
      </c>
      <c r="DL1" t="s">
        <v>545</v>
      </c>
      <c r="DM1" t="s">
        <v>546</v>
      </c>
      <c r="DN1" t="s">
        <v>547</v>
      </c>
      <c r="DO1" t="s">
        <v>548</v>
      </c>
      <c r="DP1" t="s">
        <v>549</v>
      </c>
      <c r="DQ1" t="s">
        <v>550</v>
      </c>
      <c r="DR1" t="s">
        <v>551</v>
      </c>
      <c r="DS1" t="s">
        <v>552</v>
      </c>
      <c r="DT1" t="s">
        <v>553</v>
      </c>
      <c r="DU1" t="s">
        <v>554</v>
      </c>
      <c r="DV1" t="s">
        <v>555</v>
      </c>
      <c r="DW1" t="s">
        <v>556</v>
      </c>
      <c r="DX1" t="s">
        <v>557</v>
      </c>
      <c r="DY1" t="s">
        <v>558</v>
      </c>
      <c r="DZ1" t="s">
        <v>559</v>
      </c>
      <c r="EA1" t="s">
        <v>560</v>
      </c>
      <c r="EB1" t="s">
        <v>561</v>
      </c>
      <c r="EC1" t="s">
        <v>562</v>
      </c>
      <c r="ED1" t="s">
        <v>563</v>
      </c>
      <c r="EE1" t="s">
        <v>564</v>
      </c>
      <c r="EF1" t="s">
        <v>565</v>
      </c>
      <c r="EG1" t="s">
        <v>566</v>
      </c>
      <c r="EH1" t="s">
        <v>567</v>
      </c>
      <c r="EI1" t="s">
        <v>568</v>
      </c>
      <c r="EJ1" t="s">
        <v>569</v>
      </c>
      <c r="EK1" t="s">
        <v>570</v>
      </c>
      <c r="EL1" t="s">
        <v>571</v>
      </c>
      <c r="EM1" t="s">
        <v>572</v>
      </c>
      <c r="EN1" t="s">
        <v>573</v>
      </c>
      <c r="EO1" t="s">
        <v>819</v>
      </c>
    </row>
    <row r="2" spans="1:145" ht="45" x14ac:dyDescent="0.25">
      <c r="A2" t="s">
        <v>418</v>
      </c>
      <c r="D2" s="3" t="s">
        <v>419</v>
      </c>
      <c r="E2" s="3" t="s">
        <v>575</v>
      </c>
      <c r="F2" s="9" t="s">
        <v>576</v>
      </c>
      <c r="G2" s="3" t="s">
        <v>577</v>
      </c>
      <c r="H2" s="9" t="s">
        <v>578</v>
      </c>
      <c r="I2" s="3" t="s">
        <v>392</v>
      </c>
      <c r="J2" s="3" t="s">
        <v>417</v>
      </c>
      <c r="K2" s="3" t="s">
        <v>579</v>
      </c>
      <c r="L2" s="3" t="s">
        <v>580</v>
      </c>
      <c r="M2" s="3" t="s">
        <v>57</v>
      </c>
      <c r="N2" s="9" t="s">
        <v>581</v>
      </c>
      <c r="O2" s="9" t="s">
        <v>582</v>
      </c>
      <c r="P2" s="3" t="s">
        <v>583</v>
      </c>
      <c r="Q2" s="9" t="s">
        <v>584</v>
      </c>
      <c r="R2" s="9" t="s">
        <v>585</v>
      </c>
      <c r="S2" s="9" t="s">
        <v>70</v>
      </c>
      <c r="T2" s="3" t="s">
        <v>72</v>
      </c>
      <c r="U2" s="9" t="s">
        <v>586</v>
      </c>
      <c r="V2" s="9" t="s">
        <v>587</v>
      </c>
      <c r="W2" s="9" t="s">
        <v>588</v>
      </c>
      <c r="X2" s="3" t="s">
        <v>589</v>
      </c>
      <c r="Y2" s="3" t="s">
        <v>422</v>
      </c>
      <c r="Z2" s="3" t="s">
        <v>590</v>
      </c>
      <c r="AA2" s="3" t="s">
        <v>114</v>
      </c>
      <c r="AB2" s="3" t="s">
        <v>591</v>
      </c>
      <c r="AC2" s="3" t="s">
        <v>592</v>
      </c>
      <c r="AD2" s="3" t="s">
        <v>593</v>
      </c>
      <c r="AE2" s="3" t="s">
        <v>594</v>
      </c>
      <c r="AF2" s="3" t="s">
        <v>595</v>
      </c>
      <c r="AG2" s="3" t="s">
        <v>596</v>
      </c>
      <c r="AH2" s="3" t="s">
        <v>597</v>
      </c>
      <c r="AI2" s="3" t="s">
        <v>421</v>
      </c>
      <c r="AJ2" s="3" t="s">
        <v>598</v>
      </c>
      <c r="AK2" s="3" t="s">
        <v>599</v>
      </c>
      <c r="AL2" s="3" t="s">
        <v>600</v>
      </c>
      <c r="AM2" s="3" t="s">
        <v>601</v>
      </c>
      <c r="AN2" s="9" t="s">
        <v>602</v>
      </c>
      <c r="AO2" s="9" t="s">
        <v>603</v>
      </c>
      <c r="AP2" s="9" t="s">
        <v>172</v>
      </c>
      <c r="AQ2" s="9" t="s">
        <v>604</v>
      </c>
      <c r="AR2" s="9" t="s">
        <v>605</v>
      </c>
      <c r="AS2" s="9" t="s">
        <v>606</v>
      </c>
      <c r="AT2" s="9" t="s">
        <v>607</v>
      </c>
      <c r="AU2" s="9" t="s">
        <v>608</v>
      </c>
      <c r="AV2" s="9" t="s">
        <v>609</v>
      </c>
      <c r="AW2" s="9" t="s">
        <v>610</v>
      </c>
      <c r="AX2" s="9" t="s">
        <v>611</v>
      </c>
      <c r="AY2" s="9" t="s">
        <v>612</v>
      </c>
      <c r="AZ2" s="9" t="s">
        <v>613</v>
      </c>
      <c r="BA2" s="9" t="s">
        <v>614</v>
      </c>
      <c r="BB2" s="9" t="s">
        <v>615</v>
      </c>
      <c r="BC2" s="9" t="s">
        <v>616</v>
      </c>
      <c r="BD2" s="9" t="s">
        <v>617</v>
      </c>
      <c r="BE2" s="9" t="s">
        <v>426</v>
      </c>
      <c r="BF2" s="9" t="s">
        <v>618</v>
      </c>
      <c r="BG2" s="9" t="s">
        <v>619</v>
      </c>
      <c r="BH2" s="9" t="s">
        <v>620</v>
      </c>
      <c r="BI2" s="9" t="s">
        <v>621</v>
      </c>
      <c r="BJ2" s="9" t="s">
        <v>622</v>
      </c>
      <c r="BK2" s="9" t="s">
        <v>623</v>
      </c>
      <c r="BL2" s="9" t="s">
        <v>624</v>
      </c>
      <c r="BM2" s="9" t="s">
        <v>625</v>
      </c>
      <c r="BN2" s="9" t="s">
        <v>626</v>
      </c>
      <c r="BO2" s="9" t="s">
        <v>627</v>
      </c>
      <c r="BP2" s="9" t="s">
        <v>230</v>
      </c>
      <c r="BQ2" s="9" t="s">
        <v>233</v>
      </c>
      <c r="BR2" s="9" t="s">
        <v>628</v>
      </c>
      <c r="BS2" s="9" t="s">
        <v>629</v>
      </c>
      <c r="BT2" s="9" t="s">
        <v>630</v>
      </c>
      <c r="BU2" s="9" t="s">
        <v>631</v>
      </c>
      <c r="BV2" s="9" t="s">
        <v>632</v>
      </c>
      <c r="BW2" s="9" t="s">
        <v>633</v>
      </c>
      <c r="BX2" s="9" t="s">
        <v>423</v>
      </c>
      <c r="BY2" s="9" t="s">
        <v>634</v>
      </c>
      <c r="BZ2" s="9" t="s">
        <v>635</v>
      </c>
      <c r="CA2" s="9" t="s">
        <v>253</v>
      </c>
      <c r="CB2" s="9" t="s">
        <v>255</v>
      </c>
      <c r="CC2" s="9" t="s">
        <v>636</v>
      </c>
      <c r="CD2" s="9" t="s">
        <v>637</v>
      </c>
      <c r="CE2" s="9" t="s">
        <v>638</v>
      </c>
      <c r="CF2" s="9" t="s">
        <v>639</v>
      </c>
      <c r="CG2" s="9" t="s">
        <v>640</v>
      </c>
      <c r="CH2" s="9" t="s">
        <v>641</v>
      </c>
      <c r="CI2" s="9" t="s">
        <v>642</v>
      </c>
      <c r="CJ2" s="9" t="s">
        <v>643</v>
      </c>
      <c r="CK2" s="9" t="s">
        <v>644</v>
      </c>
      <c r="CL2" s="9" t="s">
        <v>275</v>
      </c>
      <c r="CM2" s="9" t="s">
        <v>277</v>
      </c>
      <c r="CN2" s="9" t="s">
        <v>279</v>
      </c>
      <c r="CO2" s="9" t="s">
        <v>645</v>
      </c>
      <c r="CP2" s="9" t="s">
        <v>646</v>
      </c>
      <c r="CQ2" s="9" t="s">
        <v>647</v>
      </c>
      <c r="CR2" s="9" t="s">
        <v>287</v>
      </c>
      <c r="CS2" s="9" t="s">
        <v>648</v>
      </c>
      <c r="CT2" s="9" t="s">
        <v>649</v>
      </c>
      <c r="CU2" s="9" t="s">
        <v>650</v>
      </c>
      <c r="CV2" s="9" t="s">
        <v>651</v>
      </c>
      <c r="CW2" s="9" t="s">
        <v>652</v>
      </c>
      <c r="CX2" s="9" t="s">
        <v>653</v>
      </c>
      <c r="CY2" s="9" t="s">
        <v>654</v>
      </c>
      <c r="CZ2" s="9" t="s">
        <v>655</v>
      </c>
      <c r="DA2" s="9" t="s">
        <v>656</v>
      </c>
      <c r="DB2" s="9" t="s">
        <v>657</v>
      </c>
      <c r="DC2" s="9" t="s">
        <v>658</v>
      </c>
      <c r="DD2" s="9" t="s">
        <v>659</v>
      </c>
      <c r="DE2" s="9" t="s">
        <v>313</v>
      </c>
      <c r="DF2" s="9" t="s">
        <v>660</v>
      </c>
      <c r="DG2" s="9" t="s">
        <v>661</v>
      </c>
      <c r="DH2" s="9" t="s">
        <v>662</v>
      </c>
      <c r="DI2" s="9" t="s">
        <v>663</v>
      </c>
      <c r="DJ2" s="9" t="s">
        <v>664</v>
      </c>
      <c r="DK2" s="9" t="s">
        <v>665</v>
      </c>
      <c r="DL2" s="9" t="s">
        <v>327</v>
      </c>
      <c r="DM2" s="9" t="s">
        <v>666</v>
      </c>
      <c r="DN2" s="9" t="s">
        <v>667</v>
      </c>
      <c r="DO2" s="9" t="s">
        <v>668</v>
      </c>
      <c r="DP2" s="9" t="s">
        <v>669</v>
      </c>
      <c r="DQ2" s="9" t="s">
        <v>670</v>
      </c>
      <c r="DR2" s="9" t="s">
        <v>671</v>
      </c>
      <c r="DS2" s="9" t="s">
        <v>672</v>
      </c>
      <c r="DT2" s="9" t="s">
        <v>425</v>
      </c>
      <c r="DU2" s="9" t="s">
        <v>673</v>
      </c>
      <c r="DV2" s="9" t="s">
        <v>674</v>
      </c>
      <c r="DW2" s="9" t="s">
        <v>675</v>
      </c>
      <c r="DX2" s="9" t="s">
        <v>676</v>
      </c>
      <c r="DY2" s="9" t="s">
        <v>424</v>
      </c>
      <c r="DZ2" s="9" t="s">
        <v>677</v>
      </c>
      <c r="EA2" s="9" t="s">
        <v>357</v>
      </c>
      <c r="EB2" s="9" t="s">
        <v>678</v>
      </c>
      <c r="EC2" s="9" t="s">
        <v>679</v>
      </c>
      <c r="ED2" s="9" t="s">
        <v>680</v>
      </c>
      <c r="EE2" s="9" t="s">
        <v>681</v>
      </c>
      <c r="EF2" s="9" t="s">
        <v>682</v>
      </c>
      <c r="EG2" s="3" t="s">
        <v>683</v>
      </c>
      <c r="EH2" s="3" t="s">
        <v>684</v>
      </c>
      <c r="EI2" s="3" t="s">
        <v>685</v>
      </c>
      <c r="EJ2" s="3" t="s">
        <v>686</v>
      </c>
      <c r="EK2" s="3" t="s">
        <v>687</v>
      </c>
      <c r="EL2" s="3" t="s">
        <v>688</v>
      </c>
      <c r="EM2" s="3" t="s">
        <v>689</v>
      </c>
      <c r="EN2" s="14" t="s">
        <v>690</v>
      </c>
      <c r="EO2" s="196" t="s">
        <v>820</v>
      </c>
    </row>
    <row r="3" spans="1:145" x14ac:dyDescent="0.25">
      <c r="A3" t="s">
        <v>431</v>
      </c>
      <c r="D3" s="2">
        <v>2001</v>
      </c>
      <c r="E3" s="2">
        <v>2002</v>
      </c>
      <c r="F3" s="2">
        <v>2003</v>
      </c>
      <c r="G3" s="2">
        <v>2004</v>
      </c>
      <c r="H3" s="2">
        <v>2005</v>
      </c>
      <c r="I3" s="2">
        <v>2006</v>
      </c>
      <c r="J3" s="2">
        <v>2007</v>
      </c>
      <c r="K3" s="2">
        <v>2008</v>
      </c>
      <c r="L3" s="2">
        <v>2009</v>
      </c>
      <c r="M3" s="2">
        <v>2010</v>
      </c>
      <c r="N3" s="2">
        <v>2011</v>
      </c>
      <c r="O3" s="2">
        <v>2012</v>
      </c>
      <c r="P3" s="2">
        <v>2013</v>
      </c>
      <c r="Q3" s="2">
        <v>2014</v>
      </c>
      <c r="R3" s="2">
        <v>2015</v>
      </c>
      <c r="S3" s="2">
        <v>2016</v>
      </c>
      <c r="T3" s="2">
        <v>2017</v>
      </c>
      <c r="U3" s="2">
        <v>2018</v>
      </c>
      <c r="V3" s="2">
        <v>2019</v>
      </c>
      <c r="W3" s="2">
        <v>2020</v>
      </c>
      <c r="X3" s="2">
        <v>2021</v>
      </c>
      <c r="Y3" s="12">
        <v>2022</v>
      </c>
      <c r="Z3" s="12">
        <v>2023</v>
      </c>
      <c r="AA3" s="12">
        <v>2024</v>
      </c>
      <c r="AB3" s="12">
        <v>2025</v>
      </c>
      <c r="AC3" s="12">
        <v>2026</v>
      </c>
      <c r="AD3" s="12">
        <v>2027</v>
      </c>
      <c r="AE3" s="12">
        <v>2028</v>
      </c>
      <c r="AF3" s="12">
        <v>2029</v>
      </c>
      <c r="AG3" s="12">
        <v>2030</v>
      </c>
      <c r="AH3" s="12">
        <v>2031</v>
      </c>
      <c r="AI3" s="12">
        <v>2032</v>
      </c>
      <c r="AJ3" s="12">
        <v>2033</v>
      </c>
      <c r="AK3" s="12">
        <v>2034</v>
      </c>
      <c r="AL3" s="12">
        <v>2035</v>
      </c>
      <c r="AM3" s="12">
        <v>2036</v>
      </c>
      <c r="AN3" s="12">
        <v>2037</v>
      </c>
      <c r="AO3" s="12">
        <v>2038</v>
      </c>
      <c r="AP3" s="12">
        <v>2039</v>
      </c>
      <c r="AQ3" s="12">
        <v>2040</v>
      </c>
      <c r="AR3" s="12">
        <v>2041</v>
      </c>
      <c r="AS3" s="12">
        <v>2042</v>
      </c>
      <c r="AT3" s="12">
        <v>2043</v>
      </c>
      <c r="AU3" s="12">
        <v>2044</v>
      </c>
      <c r="AV3" s="12">
        <v>2045</v>
      </c>
      <c r="AW3" s="12">
        <v>2046</v>
      </c>
      <c r="AX3" s="12">
        <v>2047</v>
      </c>
      <c r="AY3" s="12">
        <v>2048</v>
      </c>
      <c r="AZ3" s="12">
        <v>2049</v>
      </c>
      <c r="BA3" s="12">
        <v>2050</v>
      </c>
      <c r="BB3" s="12">
        <v>2051</v>
      </c>
      <c r="BC3" s="12">
        <v>2052</v>
      </c>
      <c r="BD3" s="12">
        <v>2053</v>
      </c>
      <c r="BE3" s="12">
        <v>2054</v>
      </c>
      <c r="BF3" s="12">
        <v>2055</v>
      </c>
      <c r="BG3" s="12">
        <v>2056</v>
      </c>
      <c r="BH3" s="12">
        <v>2057</v>
      </c>
      <c r="BI3" s="12">
        <v>2058</v>
      </c>
      <c r="BJ3" s="12">
        <v>2059</v>
      </c>
      <c r="BK3" s="12">
        <v>2060</v>
      </c>
      <c r="BL3" s="12">
        <v>2061</v>
      </c>
      <c r="BM3" s="12">
        <v>2062</v>
      </c>
      <c r="BN3" s="12">
        <v>2063</v>
      </c>
      <c r="BO3" s="12">
        <v>2064</v>
      </c>
      <c r="BP3" s="12">
        <v>2065</v>
      </c>
      <c r="BQ3" s="12">
        <v>2066</v>
      </c>
      <c r="BR3" s="12">
        <v>2067</v>
      </c>
      <c r="BS3" s="12">
        <v>2068</v>
      </c>
      <c r="BT3" s="12">
        <v>2069</v>
      </c>
      <c r="BU3" s="12">
        <v>2070</v>
      </c>
      <c r="BV3" s="12">
        <v>2071</v>
      </c>
      <c r="BW3" s="12">
        <v>2072</v>
      </c>
      <c r="BX3" s="12">
        <v>2073</v>
      </c>
      <c r="BY3" s="12">
        <v>2074</v>
      </c>
      <c r="BZ3" s="12">
        <v>2075</v>
      </c>
      <c r="CA3" s="12">
        <v>2076</v>
      </c>
      <c r="CB3" s="12">
        <v>2077</v>
      </c>
      <c r="CC3" s="12">
        <v>2078</v>
      </c>
      <c r="CD3" s="12">
        <v>2079</v>
      </c>
      <c r="CE3" s="12">
        <v>2080</v>
      </c>
      <c r="CF3" s="12">
        <v>2081</v>
      </c>
      <c r="CG3" s="12">
        <v>2082</v>
      </c>
      <c r="CH3" s="12">
        <v>2083</v>
      </c>
      <c r="CI3" s="12">
        <v>2084</v>
      </c>
      <c r="CJ3" s="12">
        <v>2085</v>
      </c>
      <c r="CK3" s="12">
        <v>2086</v>
      </c>
      <c r="CL3" s="12">
        <v>2087</v>
      </c>
      <c r="CM3" s="12">
        <v>2088</v>
      </c>
      <c r="CN3" s="12">
        <v>2089</v>
      </c>
      <c r="CO3" s="12">
        <v>2090</v>
      </c>
      <c r="CP3" s="12">
        <v>2091</v>
      </c>
      <c r="CQ3" s="12">
        <v>2092</v>
      </c>
      <c r="CR3" s="12">
        <v>2093</v>
      </c>
      <c r="CS3" s="12">
        <v>2094</v>
      </c>
      <c r="CT3" s="12">
        <v>2095</v>
      </c>
      <c r="CU3" s="12">
        <v>2096</v>
      </c>
      <c r="CV3" s="12">
        <v>2097</v>
      </c>
      <c r="CW3" s="12">
        <v>2098</v>
      </c>
      <c r="CX3" s="12">
        <v>2099</v>
      </c>
      <c r="CY3" s="12">
        <v>2100</v>
      </c>
      <c r="CZ3" s="12">
        <v>2101</v>
      </c>
      <c r="DA3" s="12">
        <v>2102</v>
      </c>
      <c r="DB3" s="12">
        <v>2103</v>
      </c>
      <c r="DC3" s="12">
        <v>2104</v>
      </c>
      <c r="DD3" s="12">
        <v>2105</v>
      </c>
      <c r="DE3" s="12">
        <v>2106</v>
      </c>
      <c r="DF3" s="12">
        <v>2107</v>
      </c>
      <c r="DG3" s="12">
        <v>2108</v>
      </c>
      <c r="DH3" s="12">
        <v>2109</v>
      </c>
      <c r="DI3" s="12">
        <v>2110</v>
      </c>
      <c r="DJ3" s="12">
        <v>2111</v>
      </c>
      <c r="DK3" s="12">
        <v>2112</v>
      </c>
      <c r="DL3" s="12">
        <v>2113</v>
      </c>
      <c r="DM3" s="12">
        <v>2114</v>
      </c>
      <c r="DN3" s="12">
        <v>2115</v>
      </c>
      <c r="DO3" s="12">
        <v>2116</v>
      </c>
      <c r="DP3" s="12">
        <v>2117</v>
      </c>
      <c r="DQ3" s="12">
        <v>2118</v>
      </c>
      <c r="DR3" s="12">
        <v>2119</v>
      </c>
      <c r="DS3" s="12">
        <v>2120</v>
      </c>
      <c r="DT3" s="12">
        <v>2121</v>
      </c>
      <c r="DU3" s="12">
        <v>2122</v>
      </c>
      <c r="DV3" s="12">
        <v>2123</v>
      </c>
      <c r="DW3" s="12">
        <v>2124</v>
      </c>
      <c r="DX3" s="12">
        <v>2125</v>
      </c>
      <c r="DY3" s="12">
        <v>2126</v>
      </c>
      <c r="DZ3" s="12">
        <v>2127</v>
      </c>
      <c r="EA3" s="12">
        <v>2128</v>
      </c>
      <c r="EB3" s="12">
        <v>2129</v>
      </c>
      <c r="EC3" s="12">
        <v>2130</v>
      </c>
      <c r="ED3" s="12">
        <v>2131</v>
      </c>
      <c r="EE3" s="12">
        <v>2132</v>
      </c>
      <c r="EF3" s="12">
        <v>2133</v>
      </c>
      <c r="EG3" s="2">
        <v>2134</v>
      </c>
      <c r="EH3" s="2">
        <v>2135</v>
      </c>
      <c r="EI3" s="2">
        <v>2136</v>
      </c>
      <c r="EJ3" s="2">
        <v>2137</v>
      </c>
      <c r="EK3" s="2">
        <v>2138</v>
      </c>
      <c r="EL3" s="2">
        <v>2139</v>
      </c>
      <c r="EM3" s="2">
        <v>2140</v>
      </c>
      <c r="EN3" s="2">
        <v>2141</v>
      </c>
      <c r="EO3" s="201">
        <v>2142</v>
      </c>
    </row>
    <row r="4" spans="1:145" x14ac:dyDescent="0.25">
      <c r="A4" t="s">
        <v>432</v>
      </c>
    </row>
    <row r="5" spans="1:145" x14ac:dyDescent="0.25">
      <c r="A5" t="s">
        <v>574</v>
      </c>
    </row>
    <row r="6" spans="1:145" ht="15.75" thickBot="1" x14ac:dyDescent="0.3"/>
    <row r="7" spans="1:145" ht="15.75" thickBot="1" x14ac:dyDescent="0.3">
      <c r="H7" s="50" t="s">
        <v>801</v>
      </c>
      <c r="I7" s="51"/>
      <c r="J7" s="51"/>
      <c r="K7" s="51"/>
      <c r="L7" s="51"/>
      <c r="M7" s="51"/>
      <c r="N7" s="51"/>
      <c r="O7" s="64"/>
    </row>
    <row r="8" spans="1:145" ht="15.75" thickBot="1" x14ac:dyDescent="0.3">
      <c r="A8" t="str">
        <f>CONCATENATE(PEG!A5," ",PEG!B5)</f>
        <v>2001 Bluestem, Big</v>
      </c>
      <c r="B8" t="s">
        <v>698</v>
      </c>
      <c r="C8" t="s">
        <v>699</v>
      </c>
      <c r="D8" t="s">
        <v>415</v>
      </c>
      <c r="H8" s="63" t="s">
        <v>802</v>
      </c>
      <c r="I8" s="36" t="s">
        <v>803</v>
      </c>
      <c r="J8" s="36"/>
      <c r="K8" s="36"/>
      <c r="L8" s="36"/>
      <c r="M8" s="61"/>
      <c r="N8" s="36"/>
      <c r="O8" s="62"/>
    </row>
    <row r="9" spans="1:145" x14ac:dyDescent="0.25">
      <c r="A9" t="str">
        <f>CONCATENATE(PEG!A6," ",PEG!B6)</f>
        <v>2002 Bluestem, Broomsedge</v>
      </c>
      <c r="B9" t="s">
        <v>701</v>
      </c>
      <c r="C9" t="s">
        <v>703</v>
      </c>
      <c r="D9" t="s">
        <v>418</v>
      </c>
      <c r="H9" s="60" t="e">
        <f>'Print-out'!D7*'Print-out'!$G$4</f>
        <v>#VALUE!</v>
      </c>
      <c r="I9" s="30" t="str">
        <f>'Print-out'!E7</f>
        <v xml:space="preserve"> </v>
      </c>
      <c r="J9" s="30" t="str">
        <f>IF(I9="lb","","oz")</f>
        <v>oz</v>
      </c>
      <c r="K9" s="30" t="e">
        <f>IF(J9="","",H9)</f>
        <v>#VALUE!</v>
      </c>
      <c r="L9" s="30" t="e">
        <f>IF(K9="","",IF(K9&lt;16,"",(K9/16)))</f>
        <v>#VALUE!</v>
      </c>
      <c r="M9" s="43" t="e">
        <f>IF(L9="",I9,"lb")</f>
        <v>#VALUE!</v>
      </c>
      <c r="N9" s="30" t="e">
        <f>IF(L9="",H9,L9)</f>
        <v>#VALUE!</v>
      </c>
      <c r="O9" s="59" t="e">
        <f>IF(M9="",I9,M9)</f>
        <v>#VALUE!</v>
      </c>
      <c r="P9" t="e">
        <f>IF(O9="lb",N9,N9/16)</f>
        <v>#VALUE!</v>
      </c>
    </row>
    <row r="10" spans="1:145" x14ac:dyDescent="0.25">
      <c r="A10" t="str">
        <f>CONCATENATE(PEG!A7," ",PEG!B7)</f>
        <v>2003 Bluestem, Bushy</v>
      </c>
      <c r="B10" t="s">
        <v>702</v>
      </c>
      <c r="C10" t="s">
        <v>704</v>
      </c>
      <c r="D10" t="s">
        <v>431</v>
      </c>
      <c r="H10" s="60" t="e">
        <f>'Print-out'!D8*'Print-out'!$G$4</f>
        <v>#VALUE!</v>
      </c>
      <c r="I10" s="30" t="str">
        <f>'Print-out'!E8</f>
        <v xml:space="preserve"> </v>
      </c>
      <c r="J10" s="30" t="str">
        <f t="shared" ref="J10:J33" si="0">IF(I10="lb","","oz")</f>
        <v>oz</v>
      </c>
      <c r="K10" s="30" t="e">
        <f t="shared" ref="K10:K33" si="1">IF(J10="","",H10)</f>
        <v>#VALUE!</v>
      </c>
      <c r="L10" s="30" t="e">
        <f t="shared" ref="L10:L33" si="2">IF(K10="","",IF(K10&lt;16,"",(K10/16)))</f>
        <v>#VALUE!</v>
      </c>
      <c r="M10" s="43" t="e">
        <f t="shared" ref="M10:M33" si="3">IF(L10="",I10,"lb")</f>
        <v>#VALUE!</v>
      </c>
      <c r="N10" s="30" t="e">
        <f t="shared" ref="N10:N33" si="4">IF(L10="",H10,L10)</f>
        <v>#VALUE!</v>
      </c>
      <c r="O10" s="59" t="e">
        <f t="shared" ref="O10:O33" si="5">IF(M10="",I10,M10)</f>
        <v>#VALUE!</v>
      </c>
      <c r="P10" t="e">
        <f t="shared" ref="P10:P33" si="6">IF(O10="lb",N10,N10/16)</f>
        <v>#VALUE!</v>
      </c>
    </row>
    <row r="11" spans="1:145" x14ac:dyDescent="0.25">
      <c r="A11" t="str">
        <f>CONCATENATE(PEG!A8," ",PEG!B8)</f>
        <v>2004 Bluestem, Little</v>
      </c>
      <c r="B11" t="s">
        <v>408</v>
      </c>
      <c r="C11" t="s">
        <v>707</v>
      </c>
      <c r="D11" t="s">
        <v>432</v>
      </c>
      <c r="H11" s="60" t="e">
        <f>'Print-out'!D9*'Print-out'!$G$4</f>
        <v>#VALUE!</v>
      </c>
      <c r="I11" s="30" t="str">
        <f>'Print-out'!E9</f>
        <v xml:space="preserve"> </v>
      </c>
      <c r="J11" s="30" t="str">
        <f t="shared" si="0"/>
        <v>oz</v>
      </c>
      <c r="K11" s="30" t="e">
        <f t="shared" si="1"/>
        <v>#VALUE!</v>
      </c>
      <c r="L11" s="30" t="e">
        <f t="shared" si="2"/>
        <v>#VALUE!</v>
      </c>
      <c r="M11" s="43" t="e">
        <f t="shared" si="3"/>
        <v>#VALUE!</v>
      </c>
      <c r="N11" s="30" t="e">
        <f t="shared" si="4"/>
        <v>#VALUE!</v>
      </c>
      <c r="O11" s="59" t="e">
        <f t="shared" si="5"/>
        <v>#VALUE!</v>
      </c>
      <c r="P11" t="e">
        <f t="shared" si="6"/>
        <v>#VALUE!</v>
      </c>
    </row>
    <row r="12" spans="1:145" x14ac:dyDescent="0.25">
      <c r="A12" t="str">
        <f>CONCATENATE(PEG!A9," ",PEG!B9)</f>
        <v>2005 Bluestem, Splitbeard</v>
      </c>
      <c r="C12" t="s">
        <v>705</v>
      </c>
      <c r="D12" t="s">
        <v>700</v>
      </c>
      <c r="H12" s="60" t="e">
        <f>'Print-out'!D10*'Print-out'!$G$4</f>
        <v>#VALUE!</v>
      </c>
      <c r="I12" s="30" t="str">
        <f>'Print-out'!E10</f>
        <v xml:space="preserve"> </v>
      </c>
      <c r="J12" s="30" t="str">
        <f t="shared" si="0"/>
        <v>oz</v>
      </c>
      <c r="K12" s="30" t="e">
        <f t="shared" si="1"/>
        <v>#VALUE!</v>
      </c>
      <c r="L12" s="30" t="e">
        <f t="shared" si="2"/>
        <v>#VALUE!</v>
      </c>
      <c r="M12" s="43" t="e">
        <f t="shared" si="3"/>
        <v>#VALUE!</v>
      </c>
      <c r="N12" s="30" t="e">
        <f t="shared" si="4"/>
        <v>#VALUE!</v>
      </c>
      <c r="O12" s="59" t="e">
        <f t="shared" si="5"/>
        <v>#VALUE!</v>
      </c>
      <c r="P12" t="e">
        <f t="shared" si="6"/>
        <v>#VALUE!</v>
      </c>
    </row>
    <row r="13" spans="1:145" x14ac:dyDescent="0.25">
      <c r="A13" t="str">
        <f>CONCATENATE(PEG!A10," ",PEG!B10)</f>
        <v>2006 Deertongue</v>
      </c>
      <c r="C13" t="s">
        <v>706</v>
      </c>
      <c r="H13" s="60" t="e">
        <f>'Print-out'!D11*'Print-out'!$G$4</f>
        <v>#VALUE!</v>
      </c>
      <c r="I13" s="30" t="str">
        <f>'Print-out'!E11</f>
        <v xml:space="preserve"> </v>
      </c>
      <c r="J13" s="30" t="str">
        <f t="shared" si="0"/>
        <v>oz</v>
      </c>
      <c r="K13" s="30" t="e">
        <f t="shared" si="1"/>
        <v>#VALUE!</v>
      </c>
      <c r="L13" s="30" t="e">
        <f t="shared" si="2"/>
        <v>#VALUE!</v>
      </c>
      <c r="M13" s="43" t="e">
        <f t="shared" si="3"/>
        <v>#VALUE!</v>
      </c>
      <c r="N13" s="30" t="e">
        <f t="shared" si="4"/>
        <v>#VALUE!</v>
      </c>
      <c r="O13" s="59" t="e">
        <f t="shared" si="5"/>
        <v>#VALUE!</v>
      </c>
      <c r="P13" t="e">
        <f t="shared" si="6"/>
        <v>#VALUE!</v>
      </c>
    </row>
    <row r="14" spans="1:145" x14ac:dyDescent="0.25">
      <c r="A14" t="str">
        <f>CONCATENATE(PEG!A11," ",PEG!B11)</f>
        <v>2007 Dropseed, Tall</v>
      </c>
      <c r="H14" s="60" t="e">
        <f>'Print-out'!D12*'Print-out'!$G$4</f>
        <v>#VALUE!</v>
      </c>
      <c r="I14" s="30" t="str">
        <f>'Print-out'!E12</f>
        <v xml:space="preserve"> </v>
      </c>
      <c r="J14" s="30" t="str">
        <f t="shared" si="0"/>
        <v>oz</v>
      </c>
      <c r="K14" s="30" t="e">
        <f t="shared" si="1"/>
        <v>#VALUE!</v>
      </c>
      <c r="L14" s="30" t="e">
        <f t="shared" si="2"/>
        <v>#VALUE!</v>
      </c>
      <c r="M14" s="43" t="e">
        <f t="shared" si="3"/>
        <v>#VALUE!</v>
      </c>
      <c r="N14" s="30" t="e">
        <f t="shared" si="4"/>
        <v>#VALUE!</v>
      </c>
      <c r="O14" s="59" t="e">
        <f t="shared" si="5"/>
        <v>#VALUE!</v>
      </c>
      <c r="P14" t="e">
        <f t="shared" si="6"/>
        <v>#VALUE!</v>
      </c>
    </row>
    <row r="15" spans="1:145" x14ac:dyDescent="0.25">
      <c r="A15" t="str">
        <f>CONCATENATE(PEG!A12," ",PEG!B12)</f>
        <v>2008 Gamagrass, Eastern</v>
      </c>
      <c r="H15" s="60" t="e">
        <f>'Print-out'!D13*'Print-out'!$G$4</f>
        <v>#VALUE!</v>
      </c>
      <c r="I15" s="30" t="str">
        <f>'Print-out'!E13</f>
        <v xml:space="preserve"> </v>
      </c>
      <c r="J15" s="30" t="str">
        <f t="shared" si="0"/>
        <v>oz</v>
      </c>
      <c r="K15" s="30" t="e">
        <f t="shared" si="1"/>
        <v>#VALUE!</v>
      </c>
      <c r="L15" s="30" t="e">
        <f t="shared" si="2"/>
        <v>#VALUE!</v>
      </c>
      <c r="M15" s="43" t="e">
        <f t="shared" si="3"/>
        <v>#VALUE!</v>
      </c>
      <c r="N15" s="30" t="e">
        <f t="shared" si="4"/>
        <v>#VALUE!</v>
      </c>
      <c r="O15" s="59" t="e">
        <f t="shared" si="5"/>
        <v>#VALUE!</v>
      </c>
      <c r="P15" t="e">
        <f t="shared" si="6"/>
        <v>#VALUE!</v>
      </c>
    </row>
    <row r="16" spans="1:145" x14ac:dyDescent="0.25">
      <c r="A16" t="str">
        <f>CONCATENATE(PEG!A13," ",PEG!B13)</f>
        <v>2009 Grama, Sideoats</v>
      </c>
      <c r="B16" t="s">
        <v>709</v>
      </c>
      <c r="H16" s="60" t="e">
        <f>'Print-out'!D14*'Print-out'!$G$4</f>
        <v>#VALUE!</v>
      </c>
      <c r="I16" s="30" t="str">
        <f>'Print-out'!E14</f>
        <v xml:space="preserve"> </v>
      </c>
      <c r="J16" s="30" t="str">
        <f t="shared" si="0"/>
        <v>oz</v>
      </c>
      <c r="K16" s="30" t="e">
        <f t="shared" si="1"/>
        <v>#VALUE!</v>
      </c>
      <c r="L16" s="30" t="e">
        <f t="shared" si="2"/>
        <v>#VALUE!</v>
      </c>
      <c r="M16" s="43" t="e">
        <f t="shared" si="3"/>
        <v>#VALUE!</v>
      </c>
      <c r="N16" s="30" t="e">
        <f t="shared" si="4"/>
        <v>#VALUE!</v>
      </c>
      <c r="O16" s="59" t="e">
        <f t="shared" si="5"/>
        <v>#VALUE!</v>
      </c>
      <c r="P16" t="e">
        <f t="shared" si="6"/>
        <v>#VALUE!</v>
      </c>
    </row>
    <row r="17" spans="1:16" x14ac:dyDescent="0.25">
      <c r="A17" t="str">
        <f>CONCATENATE(PEG!A14," ",PEG!B14)</f>
        <v>2010 Indiangrass</v>
      </c>
      <c r="H17" s="60" t="e">
        <f>'Print-out'!D15*'Print-out'!$G$4</f>
        <v>#VALUE!</v>
      </c>
      <c r="I17" s="30" t="str">
        <f>'Print-out'!E15</f>
        <v xml:space="preserve"> </v>
      </c>
      <c r="J17" s="30" t="str">
        <f t="shared" si="0"/>
        <v>oz</v>
      </c>
      <c r="K17" s="30" t="e">
        <f t="shared" si="1"/>
        <v>#VALUE!</v>
      </c>
      <c r="L17" s="30" t="e">
        <f t="shared" si="2"/>
        <v>#VALUE!</v>
      </c>
      <c r="M17" s="43" t="e">
        <f t="shared" si="3"/>
        <v>#VALUE!</v>
      </c>
      <c r="N17" s="30" t="e">
        <f t="shared" si="4"/>
        <v>#VALUE!</v>
      </c>
      <c r="O17" s="59" t="e">
        <f t="shared" si="5"/>
        <v>#VALUE!</v>
      </c>
      <c r="P17" t="e">
        <f t="shared" si="6"/>
        <v>#VALUE!</v>
      </c>
    </row>
    <row r="18" spans="1:16" x14ac:dyDescent="0.25">
      <c r="A18" t="str">
        <f>CONCATENATE(PEG!A15," ",PEG!B15)</f>
        <v>2011 Indiangrass, Slender</v>
      </c>
      <c r="H18" s="60" t="e">
        <f>'Print-out'!D16*'Print-out'!$G$4</f>
        <v>#VALUE!</v>
      </c>
      <c r="I18" s="30" t="str">
        <f>'Print-out'!E16</f>
        <v xml:space="preserve"> </v>
      </c>
      <c r="J18" s="30" t="str">
        <f t="shared" si="0"/>
        <v>oz</v>
      </c>
      <c r="K18" s="30" t="e">
        <f t="shared" si="1"/>
        <v>#VALUE!</v>
      </c>
      <c r="L18" s="30" t="e">
        <f t="shared" si="2"/>
        <v>#VALUE!</v>
      </c>
      <c r="M18" s="43" t="e">
        <f t="shared" si="3"/>
        <v>#VALUE!</v>
      </c>
      <c r="N18" s="30" t="e">
        <f t="shared" si="4"/>
        <v>#VALUE!</v>
      </c>
      <c r="O18" s="59" t="e">
        <f t="shared" si="5"/>
        <v>#VALUE!</v>
      </c>
      <c r="P18" t="e">
        <f t="shared" si="6"/>
        <v>#VALUE!</v>
      </c>
    </row>
    <row r="19" spans="1:16" x14ac:dyDescent="0.25">
      <c r="A19" t="str">
        <f>CONCATENATE(PEG!A16," ",PEG!B16)</f>
        <v>2012 Oats, River</v>
      </c>
      <c r="H19" s="60" t="e">
        <f>'Print-out'!D17*'Print-out'!$G$4</f>
        <v>#VALUE!</v>
      </c>
      <c r="I19" s="30" t="str">
        <f>'Print-out'!E17</f>
        <v xml:space="preserve"> </v>
      </c>
      <c r="J19" s="30" t="str">
        <f t="shared" si="0"/>
        <v>oz</v>
      </c>
      <c r="K19" s="30" t="e">
        <f t="shared" si="1"/>
        <v>#VALUE!</v>
      </c>
      <c r="L19" s="30" t="e">
        <f t="shared" si="2"/>
        <v>#VALUE!</v>
      </c>
      <c r="M19" s="43" t="e">
        <f t="shared" si="3"/>
        <v>#VALUE!</v>
      </c>
      <c r="N19" s="30" t="e">
        <f t="shared" si="4"/>
        <v>#VALUE!</v>
      </c>
      <c r="O19" s="59" t="e">
        <f t="shared" si="5"/>
        <v>#VALUE!</v>
      </c>
      <c r="P19" t="e">
        <f t="shared" si="6"/>
        <v>#VALUE!</v>
      </c>
    </row>
    <row r="20" spans="1:16" x14ac:dyDescent="0.25">
      <c r="A20" t="str">
        <f>CONCATENATE(PEG!A17," ",PEG!B17)</f>
        <v>2013 Panicgrass, Coastal</v>
      </c>
      <c r="H20" s="60" t="e">
        <f>'Print-out'!D18*'Print-out'!$G$4</f>
        <v>#VALUE!</v>
      </c>
      <c r="I20" s="30" t="str">
        <f>'Print-out'!E18</f>
        <v xml:space="preserve"> </v>
      </c>
      <c r="J20" s="30" t="str">
        <f t="shared" si="0"/>
        <v>oz</v>
      </c>
      <c r="K20" s="30" t="e">
        <f t="shared" si="1"/>
        <v>#VALUE!</v>
      </c>
      <c r="L20" s="30" t="e">
        <f t="shared" si="2"/>
        <v>#VALUE!</v>
      </c>
      <c r="M20" s="43" t="e">
        <f t="shared" si="3"/>
        <v>#VALUE!</v>
      </c>
      <c r="N20" s="30" t="e">
        <f t="shared" si="4"/>
        <v>#VALUE!</v>
      </c>
      <c r="O20" s="59" t="e">
        <f t="shared" si="5"/>
        <v>#VALUE!</v>
      </c>
      <c r="P20" t="e">
        <f t="shared" si="6"/>
        <v>#VALUE!</v>
      </c>
    </row>
    <row r="21" spans="1:16" x14ac:dyDescent="0.25">
      <c r="A21" t="str">
        <f>CONCATENATE(PEG!A18," ",PEG!B18)</f>
        <v>2014 Panicgrass, Beaked</v>
      </c>
      <c r="H21" s="60" t="e">
        <f>'Print-out'!D19*'Print-out'!$G$4</f>
        <v>#VALUE!</v>
      </c>
      <c r="I21" s="30" t="str">
        <f>'Print-out'!E19</f>
        <v xml:space="preserve"> </v>
      </c>
      <c r="J21" s="30" t="str">
        <f t="shared" si="0"/>
        <v>oz</v>
      </c>
      <c r="K21" s="30" t="e">
        <f t="shared" si="1"/>
        <v>#VALUE!</v>
      </c>
      <c r="L21" s="30" t="e">
        <f t="shared" si="2"/>
        <v>#VALUE!</v>
      </c>
      <c r="M21" s="43" t="e">
        <f t="shared" si="3"/>
        <v>#VALUE!</v>
      </c>
      <c r="N21" s="30" t="e">
        <f t="shared" si="4"/>
        <v>#VALUE!</v>
      </c>
      <c r="O21" s="59" t="e">
        <f t="shared" si="5"/>
        <v>#VALUE!</v>
      </c>
      <c r="P21" t="e">
        <f t="shared" si="6"/>
        <v>#VALUE!</v>
      </c>
    </row>
    <row r="22" spans="1:16" x14ac:dyDescent="0.25">
      <c r="A22" t="str">
        <f>CONCATENATE(PEG!A19," ",PEG!B19)</f>
        <v>2015 Panicgrass, Redtop</v>
      </c>
      <c r="H22" s="60" t="e">
        <f>'Print-out'!D20*'Print-out'!$G$4</f>
        <v>#VALUE!</v>
      </c>
      <c r="I22" s="30" t="str">
        <f>'Print-out'!E20</f>
        <v xml:space="preserve"> </v>
      </c>
      <c r="J22" s="30" t="str">
        <f t="shared" si="0"/>
        <v>oz</v>
      </c>
      <c r="K22" s="30" t="e">
        <f t="shared" si="1"/>
        <v>#VALUE!</v>
      </c>
      <c r="L22" s="30" t="e">
        <f t="shared" si="2"/>
        <v>#VALUE!</v>
      </c>
      <c r="M22" s="43" t="e">
        <f t="shared" si="3"/>
        <v>#VALUE!</v>
      </c>
      <c r="N22" s="30" t="e">
        <f t="shared" si="4"/>
        <v>#VALUE!</v>
      </c>
      <c r="O22" s="59" t="e">
        <f t="shared" si="5"/>
        <v>#VALUE!</v>
      </c>
      <c r="P22" t="e">
        <f t="shared" si="6"/>
        <v>#VALUE!</v>
      </c>
    </row>
    <row r="23" spans="1:16" x14ac:dyDescent="0.25">
      <c r="A23" t="str">
        <f>CONCATENATE(PEG!A20," ",PEG!B20)</f>
        <v>2016 Purpletop</v>
      </c>
      <c r="H23" s="60" t="e">
        <f>'Print-out'!D21*'Print-out'!$G$4</f>
        <v>#VALUE!</v>
      </c>
      <c r="I23" s="30" t="str">
        <f>'Print-out'!E21</f>
        <v xml:space="preserve"> </v>
      </c>
      <c r="J23" s="30" t="str">
        <f t="shared" si="0"/>
        <v>oz</v>
      </c>
      <c r="K23" s="30" t="e">
        <f t="shared" si="1"/>
        <v>#VALUE!</v>
      </c>
      <c r="L23" s="30" t="e">
        <f t="shared" si="2"/>
        <v>#VALUE!</v>
      </c>
      <c r="M23" s="43" t="e">
        <f t="shared" si="3"/>
        <v>#VALUE!</v>
      </c>
      <c r="N23" s="30" t="e">
        <f t="shared" si="4"/>
        <v>#VALUE!</v>
      </c>
      <c r="O23" s="59" t="e">
        <f t="shared" si="5"/>
        <v>#VALUE!</v>
      </c>
      <c r="P23" t="e">
        <f t="shared" si="6"/>
        <v>#VALUE!</v>
      </c>
    </row>
    <row r="24" spans="1:16" x14ac:dyDescent="0.25">
      <c r="A24" t="str">
        <f>CONCATENATE(PEG!A21," ",PEG!B21)</f>
        <v>2017 Switchgrass</v>
      </c>
      <c r="H24" s="60" t="e">
        <f>'Print-out'!D22*'Print-out'!$G$4</f>
        <v>#VALUE!</v>
      </c>
      <c r="I24" s="30" t="str">
        <f>'Print-out'!E22</f>
        <v xml:space="preserve"> </v>
      </c>
      <c r="J24" s="30" t="str">
        <f t="shared" si="0"/>
        <v>oz</v>
      </c>
      <c r="K24" s="30" t="e">
        <f t="shared" si="1"/>
        <v>#VALUE!</v>
      </c>
      <c r="L24" s="30" t="e">
        <f t="shared" si="2"/>
        <v>#VALUE!</v>
      </c>
      <c r="M24" s="43" t="e">
        <f t="shared" si="3"/>
        <v>#VALUE!</v>
      </c>
      <c r="N24" s="30" t="e">
        <f t="shared" si="4"/>
        <v>#VALUE!</v>
      </c>
      <c r="O24" s="59" t="e">
        <f t="shared" si="5"/>
        <v>#VALUE!</v>
      </c>
      <c r="P24" t="e">
        <f t="shared" si="6"/>
        <v>#VALUE!</v>
      </c>
    </row>
    <row r="25" spans="1:16" x14ac:dyDescent="0.25">
      <c r="A25" t="str">
        <f>CONCATENATE(PEG!A22," ",PEG!B22)</f>
        <v>2018 Wildrye, Bottlebrush</v>
      </c>
      <c r="H25" s="60" t="e">
        <f>'Print-out'!D23*'Print-out'!$G$4</f>
        <v>#VALUE!</v>
      </c>
      <c r="I25" s="30" t="str">
        <f>'Print-out'!E23</f>
        <v xml:space="preserve"> </v>
      </c>
      <c r="J25" s="30" t="str">
        <f t="shared" si="0"/>
        <v>oz</v>
      </c>
      <c r="K25" s="30" t="e">
        <f t="shared" si="1"/>
        <v>#VALUE!</v>
      </c>
      <c r="L25" s="30" t="e">
        <f t="shared" si="2"/>
        <v>#VALUE!</v>
      </c>
      <c r="M25" s="43" t="e">
        <f t="shared" si="3"/>
        <v>#VALUE!</v>
      </c>
      <c r="N25" s="30" t="e">
        <f t="shared" si="4"/>
        <v>#VALUE!</v>
      </c>
      <c r="O25" s="59" t="e">
        <f t="shared" si="5"/>
        <v>#VALUE!</v>
      </c>
      <c r="P25" t="e">
        <f t="shared" si="6"/>
        <v>#VALUE!</v>
      </c>
    </row>
    <row r="26" spans="1:16" x14ac:dyDescent="0.25">
      <c r="A26" t="str">
        <f>CONCATENATE(PEG!A23," ",PEG!B23)</f>
        <v>2019 Wildrye, Canada</v>
      </c>
      <c r="H26" s="60" t="e">
        <f>'Print-out'!D24*'Print-out'!$G$4</f>
        <v>#VALUE!</v>
      </c>
      <c r="I26" s="30" t="str">
        <f>'Print-out'!E24</f>
        <v xml:space="preserve"> </v>
      </c>
      <c r="J26" s="30" t="str">
        <f t="shared" si="0"/>
        <v>oz</v>
      </c>
      <c r="K26" s="30" t="e">
        <f t="shared" si="1"/>
        <v>#VALUE!</v>
      </c>
      <c r="L26" s="30" t="e">
        <f t="shared" si="2"/>
        <v>#VALUE!</v>
      </c>
      <c r="M26" s="43" t="e">
        <f t="shared" si="3"/>
        <v>#VALUE!</v>
      </c>
      <c r="N26" s="30" t="e">
        <f t="shared" si="4"/>
        <v>#VALUE!</v>
      </c>
      <c r="O26" s="59" t="e">
        <f t="shared" si="5"/>
        <v>#VALUE!</v>
      </c>
      <c r="P26" t="e">
        <f t="shared" si="6"/>
        <v>#VALUE!</v>
      </c>
    </row>
    <row r="27" spans="1:16" x14ac:dyDescent="0.25">
      <c r="A27" t="str">
        <f>CONCATENATE(PEG!A24," ",PEG!B24)</f>
        <v>2020 Wildrye, Riverbank</v>
      </c>
      <c r="H27" s="60" t="e">
        <f>'Print-out'!D25*'Print-out'!$G$4</f>
        <v>#VALUE!</v>
      </c>
      <c r="I27" s="30" t="str">
        <f>'Print-out'!E25</f>
        <v xml:space="preserve"> </v>
      </c>
      <c r="J27" s="30" t="str">
        <f t="shared" si="0"/>
        <v>oz</v>
      </c>
      <c r="K27" s="30" t="e">
        <f t="shared" si="1"/>
        <v>#VALUE!</v>
      </c>
      <c r="L27" s="30" t="e">
        <f t="shared" si="2"/>
        <v>#VALUE!</v>
      </c>
      <c r="M27" s="43" t="e">
        <f t="shared" si="3"/>
        <v>#VALUE!</v>
      </c>
      <c r="N27" s="30" t="e">
        <f t="shared" si="4"/>
        <v>#VALUE!</v>
      </c>
      <c r="O27" s="59" t="e">
        <f t="shared" si="5"/>
        <v>#VALUE!</v>
      </c>
      <c r="P27" t="e">
        <f t="shared" si="6"/>
        <v>#VALUE!</v>
      </c>
    </row>
    <row r="28" spans="1:16" x14ac:dyDescent="0.25">
      <c r="A28" t="str">
        <f>CONCATENATE(PEG!A25," ",PEG!B25)</f>
        <v>2021 Wildrye, Virginia</v>
      </c>
      <c r="H28" s="60" t="e">
        <f>'Print-out'!D26*'Print-out'!$G$4</f>
        <v>#VALUE!</v>
      </c>
      <c r="I28" s="30" t="str">
        <f>'Print-out'!E26</f>
        <v xml:space="preserve"> </v>
      </c>
      <c r="J28" s="30" t="str">
        <f t="shared" si="0"/>
        <v>oz</v>
      </c>
      <c r="K28" s="30" t="e">
        <f t="shared" si="1"/>
        <v>#VALUE!</v>
      </c>
      <c r="L28" s="30" t="e">
        <f t="shared" si="2"/>
        <v>#VALUE!</v>
      </c>
      <c r="M28" s="43" t="e">
        <f t="shared" si="3"/>
        <v>#VALUE!</v>
      </c>
      <c r="N28" s="30" t="e">
        <f t="shared" si="4"/>
        <v>#VALUE!</v>
      </c>
      <c r="O28" s="59" t="e">
        <f t="shared" si="5"/>
        <v>#VALUE!</v>
      </c>
      <c r="P28" t="e">
        <f t="shared" si="6"/>
        <v>#VALUE!</v>
      </c>
    </row>
    <row r="29" spans="1:16" x14ac:dyDescent="0.25">
      <c r="A29" t="str">
        <f>CONCATENATE(PEG!A26," ",PEG!B26)</f>
        <v>2022 Bundleflower, Illinois</v>
      </c>
      <c r="H29" s="60" t="e">
        <f>'Print-out'!D27*'Print-out'!$G$4</f>
        <v>#VALUE!</v>
      </c>
      <c r="I29" s="30" t="str">
        <f>'Print-out'!E27</f>
        <v xml:space="preserve"> </v>
      </c>
      <c r="J29" s="30" t="str">
        <f t="shared" si="0"/>
        <v>oz</v>
      </c>
      <c r="K29" s="30" t="e">
        <f t="shared" si="1"/>
        <v>#VALUE!</v>
      </c>
      <c r="L29" s="30" t="e">
        <f t="shared" si="2"/>
        <v>#VALUE!</v>
      </c>
      <c r="M29" s="43" t="e">
        <f t="shared" si="3"/>
        <v>#VALUE!</v>
      </c>
      <c r="N29" s="30" t="e">
        <f t="shared" si="4"/>
        <v>#VALUE!</v>
      </c>
      <c r="O29" s="59" t="e">
        <f t="shared" si="5"/>
        <v>#VALUE!</v>
      </c>
      <c r="P29" t="e">
        <f t="shared" si="6"/>
        <v>#VALUE!</v>
      </c>
    </row>
    <row r="30" spans="1:16" x14ac:dyDescent="0.25">
      <c r="A30" t="str">
        <f>CONCATENATE(PEG!A27," ",PEG!B27)</f>
        <v>2023 Butterfly Pea, Spurred</v>
      </c>
      <c r="H30" s="60" t="e">
        <f>'Print-out'!D28*'Print-out'!$G$4</f>
        <v>#VALUE!</v>
      </c>
      <c r="I30" s="30" t="str">
        <f>'Print-out'!E28</f>
        <v xml:space="preserve"> </v>
      </c>
      <c r="J30" s="30" t="str">
        <f t="shared" si="0"/>
        <v>oz</v>
      </c>
      <c r="K30" s="30" t="e">
        <f t="shared" si="1"/>
        <v>#VALUE!</v>
      </c>
      <c r="L30" s="30" t="e">
        <f t="shared" si="2"/>
        <v>#VALUE!</v>
      </c>
      <c r="M30" s="43" t="e">
        <f t="shared" si="3"/>
        <v>#VALUE!</v>
      </c>
      <c r="N30" s="30" t="e">
        <f t="shared" si="4"/>
        <v>#VALUE!</v>
      </c>
      <c r="O30" s="59" t="e">
        <f t="shared" si="5"/>
        <v>#VALUE!</v>
      </c>
      <c r="P30" t="e">
        <f t="shared" si="6"/>
        <v>#VALUE!</v>
      </c>
    </row>
    <row r="31" spans="1:16" x14ac:dyDescent="0.25">
      <c r="A31" t="str">
        <f>CONCATENATE(PEG!A28," ",PEG!B28)</f>
        <v>2024 Goats Rue</v>
      </c>
      <c r="H31" s="60" t="e">
        <f>'Print-out'!D29*'Print-out'!$G$4</f>
        <v>#VALUE!</v>
      </c>
      <c r="I31" s="30" t="str">
        <f>'Print-out'!E29</f>
        <v xml:space="preserve"> </v>
      </c>
      <c r="J31" s="30" t="str">
        <f t="shared" si="0"/>
        <v>oz</v>
      </c>
      <c r="K31" s="30" t="e">
        <f t="shared" si="1"/>
        <v>#VALUE!</v>
      </c>
      <c r="L31" s="30" t="e">
        <f t="shared" si="2"/>
        <v>#VALUE!</v>
      </c>
      <c r="M31" s="43" t="e">
        <f t="shared" si="3"/>
        <v>#VALUE!</v>
      </c>
      <c r="N31" s="30" t="e">
        <f t="shared" si="4"/>
        <v>#VALUE!</v>
      </c>
      <c r="O31" s="59" t="e">
        <f t="shared" si="5"/>
        <v>#VALUE!</v>
      </c>
      <c r="P31" t="e">
        <f t="shared" si="6"/>
        <v>#VALUE!</v>
      </c>
    </row>
    <row r="32" spans="1:16" x14ac:dyDescent="0.25">
      <c r="A32" t="str">
        <f>CONCATENATE(PEG!A29," ",PEG!B29)</f>
        <v>2025 Indigo, Wild Blue</v>
      </c>
      <c r="H32" s="60" t="e">
        <f>'Print-out'!D30*'Print-out'!$G$4</f>
        <v>#VALUE!</v>
      </c>
      <c r="I32" s="30" t="str">
        <f>'Print-out'!E30</f>
        <v xml:space="preserve"> </v>
      </c>
      <c r="J32" s="30" t="str">
        <f t="shared" si="0"/>
        <v>oz</v>
      </c>
      <c r="K32" s="30" t="e">
        <f t="shared" si="1"/>
        <v>#VALUE!</v>
      </c>
      <c r="L32" s="30" t="e">
        <f t="shared" si="2"/>
        <v>#VALUE!</v>
      </c>
      <c r="M32" s="43" t="e">
        <f t="shared" si="3"/>
        <v>#VALUE!</v>
      </c>
      <c r="N32" s="30" t="e">
        <f t="shared" si="4"/>
        <v>#VALUE!</v>
      </c>
      <c r="O32" s="59" t="e">
        <f t="shared" si="5"/>
        <v>#VALUE!</v>
      </c>
      <c r="P32" t="e">
        <f t="shared" si="6"/>
        <v>#VALUE!</v>
      </c>
    </row>
    <row r="33" spans="1:17" x14ac:dyDescent="0.25">
      <c r="A33" t="str">
        <f>CONCATENATE(PEG!A30," ",PEG!B30)</f>
        <v>2026 Indigo, Wild Yellow</v>
      </c>
      <c r="H33" s="173" t="e">
        <f>'Print-out'!D31*'Print-out'!$G$4</f>
        <v>#VALUE!</v>
      </c>
      <c r="I33" s="161" t="str">
        <f>'Print-out'!E31</f>
        <v xml:space="preserve"> </v>
      </c>
      <c r="J33" s="161" t="str">
        <f t="shared" si="0"/>
        <v>oz</v>
      </c>
      <c r="K33" s="161" t="e">
        <f t="shared" si="1"/>
        <v>#VALUE!</v>
      </c>
      <c r="L33" s="161" t="e">
        <f t="shared" si="2"/>
        <v>#VALUE!</v>
      </c>
      <c r="M33" s="166" t="e">
        <f t="shared" si="3"/>
        <v>#VALUE!</v>
      </c>
      <c r="N33" s="161" t="e">
        <f t="shared" si="4"/>
        <v>#VALUE!</v>
      </c>
      <c r="O33" s="174" t="e">
        <f t="shared" si="5"/>
        <v>#VALUE!</v>
      </c>
      <c r="P33" t="e">
        <f t="shared" si="6"/>
        <v>#VALUE!</v>
      </c>
    </row>
    <row r="34" spans="1:17" x14ac:dyDescent="0.25">
      <c r="A34" t="str">
        <f>CONCATENATE(PEG!A31," ",PEG!B31)</f>
        <v>2027 Lespedeza, Hairy</v>
      </c>
      <c r="P34">
        <f>SUMIF(P9:P33,"&gt;0")</f>
        <v>0</v>
      </c>
    </row>
    <row r="35" spans="1:17" x14ac:dyDescent="0.25">
      <c r="A35" t="str">
        <f>CONCATENATE(PEG!A32," ",PEG!B32)</f>
        <v>2028 Lespedeza, Roundhead</v>
      </c>
      <c r="P35" t="e">
        <f>P34/'Print-out'!G4</f>
        <v>#DIV/0!</v>
      </c>
      <c r="Q35" t="s">
        <v>815</v>
      </c>
    </row>
    <row r="36" spans="1:17" x14ac:dyDescent="0.25">
      <c r="A36" t="str">
        <f>CONCATENATE(PEG!A33," ",PEG!B33)</f>
        <v>2029 Lespedeza, Slender</v>
      </c>
      <c r="G36" s="162"/>
      <c r="H36" s="163" t="s">
        <v>812</v>
      </c>
      <c r="I36" s="163"/>
      <c r="J36" s="163"/>
      <c r="K36" s="163"/>
      <c r="L36" s="163"/>
      <c r="M36" s="164"/>
    </row>
    <row r="37" spans="1:17" x14ac:dyDescent="0.25">
      <c r="A37" t="str">
        <f>CONCATENATE(PEG!A34," ",PEG!B34)</f>
        <v>2030 Lupine, Sundial</v>
      </c>
      <c r="G37" s="165"/>
      <c r="H37" s="309" t="s">
        <v>418</v>
      </c>
      <c r="I37" s="309"/>
      <c r="J37" s="309" t="s">
        <v>431</v>
      </c>
      <c r="K37" s="309"/>
      <c r="L37" s="309" t="s">
        <v>432</v>
      </c>
      <c r="M37" s="310"/>
    </row>
    <row r="38" spans="1:17" x14ac:dyDescent="0.25">
      <c r="A38" t="str">
        <f>CONCATENATE(PEG!A35," ",PEG!B35)</f>
        <v>2031 Milkvetch, Canada</v>
      </c>
      <c r="G38" s="172"/>
      <c r="H38" s="167" t="s">
        <v>813</v>
      </c>
      <c r="I38" s="167" t="s">
        <v>814</v>
      </c>
      <c r="J38" s="167" t="s">
        <v>813</v>
      </c>
      <c r="K38" s="167" t="s">
        <v>814</v>
      </c>
      <c r="L38" s="167" t="s">
        <v>813</v>
      </c>
      <c r="M38" s="168" t="s">
        <v>814</v>
      </c>
    </row>
    <row r="39" spans="1:17" x14ac:dyDescent="0.25">
      <c r="A39" t="str">
        <f>CONCATENATE(PEG!A36," ",PEG!B36)</f>
        <v>2032 Pea, Partridge</v>
      </c>
      <c r="G39" s="169">
        <v>1</v>
      </c>
      <c r="H39" s="30" t="str">
        <f>IF(Calculator!A8="Grass",Calculator!I8," ")</f>
        <v xml:space="preserve"> </v>
      </c>
      <c r="I39" s="30" t="str">
        <f>IF(Calculator!A8="Grass",Calculator!J8," ")</f>
        <v xml:space="preserve"> </v>
      </c>
      <c r="J39" s="30" t="str">
        <f>IF(Calculator!A8="Legume",Calculator!I8," ")</f>
        <v xml:space="preserve"> </v>
      </c>
      <c r="K39" s="30" t="str">
        <f>IF(Calculator!A8="Legume",Calculator!J8," ")</f>
        <v xml:space="preserve"> </v>
      </c>
      <c r="L39" s="30" t="str">
        <f>IF(Calculator!A8="Wildflower",Calculator!I8," ")</f>
        <v xml:space="preserve"> </v>
      </c>
      <c r="M39" s="43" t="str">
        <f>IF(Calculator!A8="Wildflower",Calculator!J8," ")</f>
        <v xml:space="preserve"> </v>
      </c>
    </row>
    <row r="40" spans="1:17" x14ac:dyDescent="0.25">
      <c r="A40" t="str">
        <f>CONCATENATE(PEG!A37," ",PEG!B37)</f>
        <v>2033 Senna, Maryland</v>
      </c>
      <c r="G40" s="169">
        <v>2</v>
      </c>
      <c r="H40" s="30" t="str">
        <f>IF(Calculator!A9="Grass",Calculator!I9," ")</f>
        <v xml:space="preserve"> </v>
      </c>
      <c r="I40" s="30" t="str">
        <f>IF(Calculator!A9="Grass",Calculator!J9," ")</f>
        <v xml:space="preserve"> </v>
      </c>
      <c r="J40" s="30" t="str">
        <f>IF(Calculator!A9="Legume",Calculator!I9," ")</f>
        <v xml:space="preserve"> </v>
      </c>
      <c r="K40" s="30" t="str">
        <f>IF(Calculator!A9="Legume",Calculator!J9," ")</f>
        <v xml:space="preserve"> </v>
      </c>
      <c r="L40" s="30" t="str">
        <f>IF(Calculator!A9="Wildflower",Calculator!I9," ")</f>
        <v xml:space="preserve"> </v>
      </c>
      <c r="M40" s="43" t="str">
        <f>IF(Calculator!A9="Wildflower",Calculator!J9," ")</f>
        <v xml:space="preserve"> </v>
      </c>
    </row>
    <row r="41" spans="1:17" x14ac:dyDescent="0.25">
      <c r="A41" t="str">
        <f>CONCATENATE(PEG!A38," ",PEG!B38)</f>
        <v>2034 Ticktrefoil, Panicleleaf</v>
      </c>
      <c r="G41" s="169">
        <v>3</v>
      </c>
      <c r="H41" s="30" t="str">
        <f>IF(Calculator!A10="Grass",Calculator!I10," ")</f>
        <v xml:space="preserve"> </v>
      </c>
      <c r="I41" s="30" t="str">
        <f>IF(Calculator!A10="Grass",Calculator!J10," ")</f>
        <v xml:space="preserve"> </v>
      </c>
      <c r="J41" s="30" t="str">
        <f>IF(Calculator!A10="Legume",Calculator!I10," ")</f>
        <v xml:space="preserve"> </v>
      </c>
      <c r="K41" s="30" t="str">
        <f>IF(Calculator!A10="Legume",Calculator!J10," ")</f>
        <v xml:space="preserve"> </v>
      </c>
      <c r="L41" s="30" t="str">
        <f>IF(Calculator!A10="Wildflower",Calculator!I10," ")</f>
        <v xml:space="preserve"> </v>
      </c>
      <c r="M41" s="43" t="str">
        <f>IF(Calculator!A10="Wildflower",Calculator!J10," ")</f>
        <v xml:space="preserve"> </v>
      </c>
    </row>
    <row r="42" spans="1:17" x14ac:dyDescent="0.25">
      <c r="A42" t="str">
        <f>CONCATENATE(PEG!A39," ",PEG!B39)</f>
        <v>2035 Ticktrefoil, Perplexed</v>
      </c>
      <c r="G42" s="169">
        <v>4</v>
      </c>
      <c r="H42" s="30" t="str">
        <f>IF(Calculator!A11="Grass",Calculator!I11," ")</f>
        <v xml:space="preserve"> </v>
      </c>
      <c r="I42" s="30" t="str">
        <f>IF(Calculator!A11="Grass",Calculator!J11," ")</f>
        <v xml:space="preserve"> </v>
      </c>
      <c r="J42" s="30" t="str">
        <f>IF(Calculator!A11="Legume",Calculator!I11," ")</f>
        <v xml:space="preserve"> </v>
      </c>
      <c r="K42" s="30" t="str">
        <f>IF(Calculator!A11="Legume",Calculator!J11," ")</f>
        <v xml:space="preserve"> </v>
      </c>
      <c r="L42" s="30" t="str">
        <f>IF(Calculator!A11="Wildflower",Calculator!I11," ")</f>
        <v xml:space="preserve"> </v>
      </c>
      <c r="M42" s="43" t="str">
        <f>IF(Calculator!A11="Wildflower",Calculator!J11," ")</f>
        <v xml:space="preserve"> </v>
      </c>
    </row>
    <row r="43" spans="1:17" x14ac:dyDescent="0.25">
      <c r="A43" t="str">
        <f>CONCATENATE(PEG!A40," ",PEG!B40)</f>
        <v>2036 Ticktrefoil, Showy</v>
      </c>
      <c r="G43" s="169">
        <v>5</v>
      </c>
      <c r="H43" s="30" t="str">
        <f>IF(Calculator!A12="Grass",Calculator!I12," ")</f>
        <v xml:space="preserve"> </v>
      </c>
      <c r="I43" s="30" t="str">
        <f>IF(Calculator!A12="Grass",Calculator!J12," ")</f>
        <v xml:space="preserve"> </v>
      </c>
      <c r="J43" s="30" t="str">
        <f>IF(Calculator!A12="Legume",Calculator!I12," ")</f>
        <v xml:space="preserve"> </v>
      </c>
      <c r="K43" s="30" t="str">
        <f>IF(Calculator!A12="Legume",Calculator!J12," ")</f>
        <v xml:space="preserve"> </v>
      </c>
      <c r="L43" s="30" t="str">
        <f>IF(Calculator!A12="Wildflower",Calculator!I12," ")</f>
        <v xml:space="preserve"> </v>
      </c>
      <c r="M43" s="43" t="str">
        <f>IF(Calculator!A12="Wildflower",Calculator!J12," ")</f>
        <v xml:space="preserve"> </v>
      </c>
    </row>
    <row r="44" spans="1:17" x14ac:dyDescent="0.25">
      <c r="A44" t="str">
        <f>CONCATENATE(PEG!A41," ",PEG!B41)</f>
        <v>2037 Agrimony, Small-Flowered</v>
      </c>
      <c r="G44" s="170">
        <v>6</v>
      </c>
      <c r="H44" s="30" t="str">
        <f>IF(Calculator!A13="Grass",Calculator!I13," ")</f>
        <v xml:space="preserve"> </v>
      </c>
      <c r="I44" s="30" t="str">
        <f>IF(Calculator!A13="Grass",Calculator!J13," ")</f>
        <v xml:space="preserve"> </v>
      </c>
      <c r="J44" s="30" t="str">
        <f>IF(Calculator!A13="Legume",Calculator!I13," ")</f>
        <v xml:space="preserve"> </v>
      </c>
      <c r="K44" s="30" t="str">
        <f>IF(Calculator!A13="Legume",Calculator!J13," ")</f>
        <v xml:space="preserve"> </v>
      </c>
      <c r="L44" s="30" t="str">
        <f>IF(Calculator!A13="Wildflower",Calculator!I13," ")</f>
        <v xml:space="preserve"> </v>
      </c>
      <c r="M44" s="43" t="str">
        <f>IF(Calculator!A13="Wildflower",Calculator!J13," ")</f>
        <v xml:space="preserve"> </v>
      </c>
    </row>
    <row r="45" spans="1:17" x14ac:dyDescent="0.25">
      <c r="A45" t="str">
        <f>CONCATENATE(PEG!A42," ",PEG!B42)</f>
        <v>2038 Alexander, Golden</v>
      </c>
      <c r="G45" s="169">
        <v>7</v>
      </c>
      <c r="H45" s="30" t="str">
        <f>IF(Calculator!A14="Grass",Calculator!I14," ")</f>
        <v xml:space="preserve"> </v>
      </c>
      <c r="I45" s="30" t="str">
        <f>IF(Calculator!A14="Grass",Calculator!J14," ")</f>
        <v xml:space="preserve"> </v>
      </c>
      <c r="J45" s="30" t="str">
        <f>IF(Calculator!A14="Legume",Calculator!I14," ")</f>
        <v xml:space="preserve"> </v>
      </c>
      <c r="K45" s="30" t="str">
        <f>IF(Calculator!A14="Legume",Calculator!J14," ")</f>
        <v xml:space="preserve"> </v>
      </c>
      <c r="L45" s="30" t="str">
        <f>IF(Calculator!A14="Wildflower",Calculator!I14," ")</f>
        <v xml:space="preserve"> </v>
      </c>
      <c r="M45" s="43" t="str">
        <f>IF(Calculator!A14="Wildflower",Calculator!J14," ")</f>
        <v xml:space="preserve"> </v>
      </c>
    </row>
    <row r="46" spans="1:17" x14ac:dyDescent="0.25">
      <c r="A46" t="str">
        <f>CONCATENATE(PEG!A43," ",PEG!B43)</f>
        <v>2039 Arrow Arum</v>
      </c>
      <c r="G46" s="169">
        <v>8</v>
      </c>
      <c r="H46" s="30" t="str">
        <f>IF(Calculator!A15="Grass",Calculator!I15," ")</f>
        <v xml:space="preserve"> </v>
      </c>
      <c r="I46" s="30" t="str">
        <f>IF(Calculator!A15="Grass",Calculator!J15," ")</f>
        <v xml:space="preserve"> </v>
      </c>
      <c r="J46" s="30" t="str">
        <f>IF(Calculator!A15="Legume",Calculator!I15," ")</f>
        <v xml:space="preserve"> </v>
      </c>
      <c r="K46" s="30" t="str">
        <f>IF(Calculator!A15="Legume",Calculator!J15," ")</f>
        <v xml:space="preserve"> </v>
      </c>
      <c r="L46" s="30" t="str">
        <f>IF(Calculator!A15="Wildflower",Calculator!I15," ")</f>
        <v xml:space="preserve"> </v>
      </c>
      <c r="M46" s="43" t="str">
        <f>IF(Calculator!A15="Wildflower",Calculator!J15," ")</f>
        <v xml:space="preserve"> </v>
      </c>
    </row>
    <row r="47" spans="1:17" x14ac:dyDescent="0.25">
      <c r="A47" t="str">
        <f>CONCATENATE(PEG!A44," ",PEG!B44)</f>
        <v>2040 Artichoke, Jerusalem</v>
      </c>
      <c r="G47" s="169">
        <v>9</v>
      </c>
      <c r="H47" s="30" t="str">
        <f>IF(Calculator!A16="Grass",Calculator!I16," ")</f>
        <v xml:space="preserve"> </v>
      </c>
      <c r="I47" s="30" t="str">
        <f>IF(Calculator!A16="Grass",Calculator!J16," ")</f>
        <v xml:space="preserve"> </v>
      </c>
      <c r="J47" s="30" t="str">
        <f>IF(Calculator!A16="Legume",Calculator!I16," ")</f>
        <v xml:space="preserve"> </v>
      </c>
      <c r="K47" s="30" t="str">
        <f>IF(Calculator!A16="Legume",Calculator!J16," ")</f>
        <v xml:space="preserve"> </v>
      </c>
      <c r="L47" s="30" t="str">
        <f>IF(Calculator!A16="Wildflower",Calculator!I16," ")</f>
        <v xml:space="preserve"> </v>
      </c>
      <c r="M47" s="43" t="str">
        <f>IF(Calculator!A16="Wildflower",Calculator!J16," ")</f>
        <v xml:space="preserve"> </v>
      </c>
    </row>
    <row r="48" spans="1:17" x14ac:dyDescent="0.25">
      <c r="A48" t="str">
        <f>CONCATENATE(PEG!A45," ",PEG!B45)</f>
        <v>2041 Aster, False</v>
      </c>
      <c r="G48" s="169">
        <v>10</v>
      </c>
      <c r="H48" s="30" t="str">
        <f>IF(Calculator!A17="Grass",Calculator!I17," ")</f>
        <v xml:space="preserve"> </v>
      </c>
      <c r="I48" s="30" t="str">
        <f>IF(Calculator!A17="Grass",Calculator!J17," ")</f>
        <v xml:space="preserve"> </v>
      </c>
      <c r="J48" s="30" t="str">
        <f>IF(Calculator!A17="Legume",Calculator!I17," ")</f>
        <v xml:space="preserve"> </v>
      </c>
      <c r="K48" s="30" t="str">
        <f>IF(Calculator!A17="Legume",Calculator!J17," ")</f>
        <v xml:space="preserve"> </v>
      </c>
      <c r="L48" s="30" t="str">
        <f>IF(Calculator!A17="Wildflower",Calculator!I17," ")</f>
        <v xml:space="preserve"> </v>
      </c>
      <c r="M48" s="43" t="str">
        <f>IF(Calculator!A17="Wildflower",Calculator!J17," ")</f>
        <v xml:space="preserve"> </v>
      </c>
    </row>
    <row r="49" spans="1:13" x14ac:dyDescent="0.25">
      <c r="A49" t="str">
        <f>CONCATENATE(PEG!A46," ",PEG!B46)</f>
        <v>2042 Aster, Heart-leaved</v>
      </c>
      <c r="G49" s="169">
        <v>11</v>
      </c>
      <c r="H49" s="30" t="str">
        <f>IF(Calculator!A18="Grass",Calculator!I18," ")</f>
        <v xml:space="preserve"> </v>
      </c>
      <c r="I49" s="30" t="str">
        <f>IF(Calculator!A18="Grass",Calculator!J18," ")</f>
        <v xml:space="preserve"> </v>
      </c>
      <c r="J49" s="30" t="str">
        <f>IF(Calculator!A18="Legume",Calculator!I18," ")</f>
        <v xml:space="preserve"> </v>
      </c>
      <c r="K49" s="30" t="str">
        <f>IF(Calculator!A18="Legume",Calculator!J18," ")</f>
        <v xml:space="preserve"> </v>
      </c>
      <c r="L49" s="30" t="str">
        <f>IF(Calculator!A18="Wildflower",Calculator!I18," ")</f>
        <v xml:space="preserve"> </v>
      </c>
      <c r="M49" s="43" t="str">
        <f>IF(Calculator!A18="Wildflower",Calculator!J18," ")</f>
        <v xml:space="preserve"> </v>
      </c>
    </row>
    <row r="50" spans="1:13" x14ac:dyDescent="0.25">
      <c r="A50" t="str">
        <f>CONCATENATE(PEG!A47," ",PEG!B47)</f>
        <v>2043 Aster, Heath</v>
      </c>
      <c r="G50" s="169">
        <v>12</v>
      </c>
      <c r="H50" s="30" t="str">
        <f>IF(Calculator!A19="Grass",Calculator!I19," ")</f>
        <v xml:space="preserve"> </v>
      </c>
      <c r="I50" s="30" t="str">
        <f>IF(Calculator!A19="Grass",Calculator!J19," ")</f>
        <v xml:space="preserve"> </v>
      </c>
      <c r="J50" s="30" t="str">
        <f>IF(Calculator!A19="Legume",Calculator!I19," ")</f>
        <v xml:space="preserve"> </v>
      </c>
      <c r="K50" s="30" t="str">
        <f>IF(Calculator!A19="Legume",Calculator!J19," ")</f>
        <v xml:space="preserve"> </v>
      </c>
      <c r="L50" s="30" t="str">
        <f>IF(Calculator!A19="Wildflower",Calculator!I19," ")</f>
        <v xml:space="preserve"> </v>
      </c>
      <c r="M50" s="43" t="str">
        <f>IF(Calculator!A19="Wildflower",Calculator!J19," ")</f>
        <v xml:space="preserve"> </v>
      </c>
    </row>
    <row r="51" spans="1:13" x14ac:dyDescent="0.25">
      <c r="A51" t="str">
        <f>CONCATENATE(PEG!A48," ",PEG!B48)</f>
        <v>2044 Aster, New England</v>
      </c>
      <c r="G51" s="169">
        <v>13</v>
      </c>
      <c r="H51" s="30" t="str">
        <f>IF(Calculator!A20="Grass",Calculator!I20," ")</f>
        <v xml:space="preserve"> </v>
      </c>
      <c r="I51" s="30" t="str">
        <f>IF(Calculator!A20="Grass",Calculator!J20," ")</f>
        <v xml:space="preserve"> </v>
      </c>
      <c r="J51" s="30" t="str">
        <f>IF(Calculator!A20="Legume",Calculator!I20," ")</f>
        <v xml:space="preserve"> </v>
      </c>
      <c r="K51" s="30" t="str">
        <f>IF(Calculator!A20="Legume",Calculator!J20," ")</f>
        <v xml:space="preserve"> </v>
      </c>
      <c r="L51" s="30" t="str">
        <f>IF(Calculator!A20="Wildflower",Calculator!I20," ")</f>
        <v xml:space="preserve"> </v>
      </c>
      <c r="M51" s="43" t="str">
        <f>IF(Calculator!A20="Wildflower",Calculator!J20," ")</f>
        <v xml:space="preserve"> </v>
      </c>
    </row>
    <row r="52" spans="1:13" x14ac:dyDescent="0.25">
      <c r="A52" t="str">
        <f>CONCATENATE(PEG!A49," ",PEG!B49)</f>
        <v>2045 Aster, New York</v>
      </c>
      <c r="G52" s="169">
        <v>14</v>
      </c>
      <c r="H52" s="30" t="str">
        <f>IF(Calculator!A21="Grass",Calculator!I21," ")</f>
        <v xml:space="preserve"> </v>
      </c>
      <c r="I52" s="30" t="str">
        <f>IF(Calculator!A21="Grass",Calculator!J21," ")</f>
        <v xml:space="preserve"> </v>
      </c>
      <c r="J52" s="30" t="str">
        <f>IF(Calculator!A21="Legume",Calculator!I21," ")</f>
        <v xml:space="preserve"> </v>
      </c>
      <c r="K52" s="30" t="str">
        <f>IF(Calculator!A21="Legume",Calculator!J21," ")</f>
        <v xml:space="preserve"> </v>
      </c>
      <c r="L52" s="30" t="str">
        <f>IF(Calculator!A21="Wildflower",Calculator!I21," ")</f>
        <v xml:space="preserve"> </v>
      </c>
      <c r="M52" s="43" t="str">
        <f>IF(Calculator!A21="Wildflower",Calculator!J21," ")</f>
        <v xml:space="preserve"> </v>
      </c>
    </row>
    <row r="53" spans="1:13" x14ac:dyDescent="0.25">
      <c r="A53" t="str">
        <f>CONCATENATE(PEG!A50," ",PEG!B50)</f>
        <v>2046 Aster, Purple Stemmed</v>
      </c>
      <c r="G53" s="169">
        <v>15</v>
      </c>
      <c r="H53" s="30" t="str">
        <f>IF(Calculator!A22="Grass",Calculator!I22," ")</f>
        <v xml:space="preserve"> </v>
      </c>
      <c r="I53" s="30" t="str">
        <f>IF(Calculator!A22="Grass",Calculator!J22," ")</f>
        <v xml:space="preserve"> </v>
      </c>
      <c r="J53" s="30" t="str">
        <f>IF(Calculator!A22="Legume",Calculator!I22," ")</f>
        <v xml:space="preserve"> </v>
      </c>
      <c r="K53" s="30" t="str">
        <f>IF(Calculator!A22="Legume",Calculator!J22," ")</f>
        <v xml:space="preserve"> </v>
      </c>
      <c r="L53" s="30" t="str">
        <f>IF(Calculator!A22="Wildflower",Calculator!I22," ")</f>
        <v xml:space="preserve"> </v>
      </c>
      <c r="M53" s="43" t="str">
        <f>IF(Calculator!A22="Wildflower",Calculator!J22," ")</f>
        <v xml:space="preserve"> </v>
      </c>
    </row>
    <row r="54" spans="1:13" x14ac:dyDescent="0.25">
      <c r="A54" t="str">
        <f>CONCATENATE(PEG!A51," ",PEG!B51)</f>
        <v>2047 Aster, Smooth Blue</v>
      </c>
      <c r="G54" s="169">
        <v>16</v>
      </c>
      <c r="H54" s="30" t="str">
        <f>IF(Calculator!A23="Grass",Calculator!I23," ")</f>
        <v xml:space="preserve"> </v>
      </c>
      <c r="I54" s="30" t="str">
        <f>IF(Calculator!A23="Grass",Calculator!J23," ")</f>
        <v xml:space="preserve"> </v>
      </c>
      <c r="J54" s="30" t="str">
        <f>IF(Calculator!A23="Legume",Calculator!I23," ")</f>
        <v xml:space="preserve"> </v>
      </c>
      <c r="K54" s="30" t="str">
        <f>IF(Calculator!A23="Legume",Calculator!J23," ")</f>
        <v xml:space="preserve"> </v>
      </c>
      <c r="L54" s="30" t="str">
        <f>IF(Calculator!A23="Wildflower",Calculator!I23," ")</f>
        <v xml:space="preserve"> </v>
      </c>
      <c r="M54" s="43" t="str">
        <f>IF(Calculator!A23="Wildflower",Calculator!J23," ")</f>
        <v xml:space="preserve"> </v>
      </c>
    </row>
    <row r="55" spans="1:13" x14ac:dyDescent="0.25">
      <c r="A55" t="str">
        <f>CONCATENATE(PEG!A52," ",PEG!B52)</f>
        <v>2048 Aster, Zigzag</v>
      </c>
      <c r="G55" s="169">
        <v>17</v>
      </c>
      <c r="H55" s="30" t="str">
        <f>IF(Calculator!A24="Grass",Calculator!I24," ")</f>
        <v xml:space="preserve"> </v>
      </c>
      <c r="I55" s="30" t="str">
        <f>IF(Calculator!A24="Grass",Calculator!J24," ")</f>
        <v xml:space="preserve"> </v>
      </c>
      <c r="J55" s="30" t="str">
        <f>IF(Calculator!A24="Legume",Calculator!I24," ")</f>
        <v xml:space="preserve"> </v>
      </c>
      <c r="K55" s="30" t="str">
        <f>IF(Calculator!A24="Legume",Calculator!J24," ")</f>
        <v xml:space="preserve"> </v>
      </c>
      <c r="L55" s="30" t="str">
        <f>IF(Calculator!A24="Wildflower",Calculator!I24," ")</f>
        <v xml:space="preserve"> </v>
      </c>
      <c r="M55" s="43" t="str">
        <f>IF(Calculator!A24="Wildflower",Calculator!J24," ")</f>
        <v xml:space="preserve"> </v>
      </c>
    </row>
    <row r="56" spans="1:13" x14ac:dyDescent="0.25">
      <c r="A56" t="str">
        <f>CONCATENATE(PEG!A53," ",PEG!B53)</f>
        <v>2049 Avens, Rough</v>
      </c>
      <c r="G56" s="169">
        <v>18</v>
      </c>
      <c r="H56" s="30" t="str">
        <f>IF(Calculator!A25="Grass",Calculator!I25," ")</f>
        <v xml:space="preserve"> </v>
      </c>
      <c r="I56" s="30" t="str">
        <f>IF(Calculator!A25="Grass",Calculator!J25," ")</f>
        <v xml:space="preserve"> </v>
      </c>
      <c r="J56" s="30" t="str">
        <f>IF(Calculator!A25="Legume",Calculator!I25," ")</f>
        <v xml:space="preserve"> </v>
      </c>
      <c r="K56" s="30" t="str">
        <f>IF(Calculator!A25="Legume",Calculator!J25," ")</f>
        <v xml:space="preserve"> </v>
      </c>
      <c r="L56" s="30" t="str">
        <f>IF(Calculator!A25="Wildflower",Calculator!I25," ")</f>
        <v xml:space="preserve"> </v>
      </c>
      <c r="M56" s="43" t="str">
        <f>IF(Calculator!A25="Wildflower",Calculator!J25," ")</f>
        <v xml:space="preserve"> </v>
      </c>
    </row>
    <row r="57" spans="1:13" x14ac:dyDescent="0.25">
      <c r="A57" t="str">
        <f>CONCATENATE(PEG!A54," ",PEG!B54)</f>
        <v>2050 Avens, White</v>
      </c>
      <c r="G57" s="169">
        <v>19</v>
      </c>
      <c r="H57" s="30" t="str">
        <f>IF(Calculator!A26="Grass",Calculator!I26," ")</f>
        <v xml:space="preserve"> </v>
      </c>
      <c r="I57" s="30" t="str">
        <f>IF(Calculator!A26="Grass",Calculator!J26," ")</f>
        <v xml:space="preserve"> </v>
      </c>
      <c r="J57" s="30" t="str">
        <f>IF(Calculator!A26="Legume",Calculator!I26," ")</f>
        <v xml:space="preserve"> </v>
      </c>
      <c r="K57" s="30" t="str">
        <f>IF(Calculator!A26="Legume",Calculator!J26," ")</f>
        <v xml:space="preserve"> </v>
      </c>
      <c r="L57" s="30" t="str">
        <f>IF(Calculator!A26="Wildflower",Calculator!I26," ")</f>
        <v xml:space="preserve"> </v>
      </c>
      <c r="M57" s="43" t="str">
        <f>IF(Calculator!A26="Wildflower",Calculator!J26," ")</f>
        <v xml:space="preserve"> </v>
      </c>
    </row>
    <row r="58" spans="1:13" x14ac:dyDescent="0.25">
      <c r="A58" t="str">
        <f>CONCATENATE(PEG!A55," ",PEG!B55)</f>
        <v>2051 Beardtongue, Eastern Smooth</v>
      </c>
      <c r="G58" s="169">
        <v>20</v>
      </c>
      <c r="H58" s="30" t="str">
        <f>IF(Calculator!A27="Grass",Calculator!I27," ")</f>
        <v xml:space="preserve"> </v>
      </c>
      <c r="I58" s="30" t="str">
        <f>IF(Calculator!A27="Grass",Calculator!J27," ")</f>
        <v xml:space="preserve"> </v>
      </c>
      <c r="J58" s="30" t="str">
        <f>IF(Calculator!A27="Legume",Calculator!I27," ")</f>
        <v xml:space="preserve"> </v>
      </c>
      <c r="K58" s="30" t="str">
        <f>IF(Calculator!A27="Legume",Calculator!J27," ")</f>
        <v xml:space="preserve"> </v>
      </c>
      <c r="L58" s="30" t="str">
        <f>IF(Calculator!A27="Wildflower",Calculator!I27," ")</f>
        <v xml:space="preserve"> </v>
      </c>
      <c r="M58" s="43" t="str">
        <f>IF(Calculator!A27="Wildflower",Calculator!J27," ")</f>
        <v xml:space="preserve"> </v>
      </c>
    </row>
    <row r="59" spans="1:13" x14ac:dyDescent="0.25">
      <c r="A59" t="str">
        <f>CONCATENATE(PEG!A56," ",PEG!B56)</f>
        <v>2052 Bee Balm, Scarlet</v>
      </c>
      <c r="G59" s="169">
        <v>21</v>
      </c>
      <c r="H59" s="30" t="str">
        <f>IF(Calculator!A28="Grass",Calculator!I28," ")</f>
        <v xml:space="preserve"> </v>
      </c>
      <c r="I59" s="30" t="str">
        <f>IF(Calculator!A28="Grass",Calculator!J28," ")</f>
        <v xml:space="preserve"> </v>
      </c>
      <c r="J59" s="30" t="str">
        <f>IF(Calculator!A28="Legume",Calculator!I28," ")</f>
        <v xml:space="preserve"> </v>
      </c>
      <c r="K59" s="30" t="str">
        <f>IF(Calculator!A28="Legume",Calculator!J28," ")</f>
        <v xml:space="preserve"> </v>
      </c>
      <c r="L59" s="30" t="str">
        <f>IF(Calculator!A28="Wildflower",Calculator!I28," ")</f>
        <v xml:space="preserve"> </v>
      </c>
      <c r="M59" s="43" t="str">
        <f>IF(Calculator!A28="Wildflower",Calculator!J28," ")</f>
        <v xml:space="preserve"> </v>
      </c>
    </row>
    <row r="60" spans="1:13" x14ac:dyDescent="0.25">
      <c r="A60" t="str">
        <f>CONCATENATE(PEG!A57," ",PEG!B57)</f>
        <v>2053 Bee Balm, Spotted</v>
      </c>
      <c r="G60" s="169">
        <v>22</v>
      </c>
      <c r="H60" s="30" t="str">
        <f>IF(Calculator!A29="Grass",Calculator!I29," ")</f>
        <v xml:space="preserve"> </v>
      </c>
      <c r="I60" s="30" t="str">
        <f>IF(Calculator!A29="Grass",Calculator!J29," ")</f>
        <v xml:space="preserve"> </v>
      </c>
      <c r="J60" s="30" t="str">
        <f>IF(Calculator!A29="Legume",Calculator!I29," ")</f>
        <v xml:space="preserve"> </v>
      </c>
      <c r="K60" s="30" t="str">
        <f>IF(Calculator!A29="Legume",Calculator!J29," ")</f>
        <v xml:space="preserve"> </v>
      </c>
      <c r="L60" s="30" t="str">
        <f>IF(Calculator!A29="Wildflower",Calculator!I29," ")</f>
        <v xml:space="preserve"> </v>
      </c>
      <c r="M60" s="43" t="str">
        <f>IF(Calculator!A29="Wildflower",Calculator!J29," ")</f>
        <v xml:space="preserve"> </v>
      </c>
    </row>
    <row r="61" spans="1:13" x14ac:dyDescent="0.25">
      <c r="A61" t="str">
        <f>CONCATENATE(PEG!A58," ",PEG!B58)</f>
        <v>2054 Beggartick, Bearded</v>
      </c>
      <c r="G61" s="169">
        <v>23</v>
      </c>
      <c r="H61" s="30" t="str">
        <f>IF(Calculator!A30="Grass",Calculator!I30," ")</f>
        <v xml:space="preserve"> </v>
      </c>
      <c r="I61" s="30" t="str">
        <f>IF(Calculator!A30="Grass",Calculator!J30," ")</f>
        <v xml:space="preserve"> </v>
      </c>
      <c r="J61" s="30" t="str">
        <f>IF(Calculator!A30="Legume",Calculator!I30," ")</f>
        <v xml:space="preserve"> </v>
      </c>
      <c r="K61" s="30" t="str">
        <f>IF(Calculator!A30="Legume",Calculator!J30," ")</f>
        <v xml:space="preserve"> </v>
      </c>
      <c r="L61" s="30" t="str">
        <f>IF(Calculator!A30="Wildflower",Calculator!I30," ")</f>
        <v xml:space="preserve"> </v>
      </c>
      <c r="M61" s="43" t="str">
        <f>IF(Calculator!A30="Wildflower",Calculator!J30," ")</f>
        <v xml:space="preserve"> </v>
      </c>
    </row>
    <row r="62" spans="1:13" x14ac:dyDescent="0.25">
      <c r="A62" t="str">
        <f>CONCATENATE(PEG!A59," ",PEG!B59)</f>
        <v>2055 Beggartick, Devil's</v>
      </c>
      <c r="G62" s="169">
        <v>24</v>
      </c>
      <c r="H62" s="30" t="str">
        <f>IF(Calculator!A31="Grass",Calculator!I31," ")</f>
        <v xml:space="preserve"> </v>
      </c>
      <c r="I62" s="30" t="str">
        <f>IF(Calculator!A31="Grass",Calculator!J31," ")</f>
        <v xml:space="preserve"> </v>
      </c>
      <c r="J62" s="30" t="str">
        <f>IF(Calculator!A31="Legume",Calculator!I31," ")</f>
        <v xml:space="preserve"> </v>
      </c>
      <c r="K62" s="30" t="str">
        <f>IF(Calculator!A31="Legume",Calculator!J31," ")</f>
        <v xml:space="preserve"> </v>
      </c>
      <c r="L62" s="30" t="str">
        <f>IF(Calculator!A31="Wildflower",Calculator!I31," ")</f>
        <v xml:space="preserve"> </v>
      </c>
      <c r="M62" s="43" t="str">
        <f>IF(Calculator!A31="Wildflower",Calculator!J31," ")</f>
        <v xml:space="preserve"> </v>
      </c>
    </row>
    <row r="63" spans="1:13" x14ac:dyDescent="0.25">
      <c r="A63" t="str">
        <f>CONCATENATE(PEG!A60," ",PEG!B60)</f>
        <v>2056 Beggartick, Nodding</v>
      </c>
      <c r="G63" s="169">
        <v>25</v>
      </c>
      <c r="H63" s="30" t="str">
        <f>IF(Calculator!A32="Grass",Calculator!I32," ")</f>
        <v xml:space="preserve"> </v>
      </c>
      <c r="I63" s="30" t="str">
        <f>IF(Calculator!A32="Grass",Calculator!J32," ")</f>
        <v xml:space="preserve"> </v>
      </c>
      <c r="J63" s="30" t="str">
        <f>IF(Calculator!A32="Legume",Calculator!I32," ")</f>
        <v xml:space="preserve"> </v>
      </c>
      <c r="K63" s="30" t="str">
        <f>IF(Calculator!A32="Legume",Calculator!J32," ")</f>
        <v xml:space="preserve"> </v>
      </c>
      <c r="L63" s="30" t="str">
        <f>IF(Calculator!A32="Wildflower",Calculator!I32," ")</f>
        <v xml:space="preserve"> </v>
      </c>
      <c r="M63" s="43" t="str">
        <f>IF(Calculator!A32="Wildflower",Calculator!J32," ")</f>
        <v xml:space="preserve"> </v>
      </c>
    </row>
    <row r="64" spans="1:13" x14ac:dyDescent="0.25">
      <c r="A64" t="str">
        <f>CONCATENATE(PEG!A61," ",PEG!B61)</f>
        <v>2057 Bergamot, Wild</v>
      </c>
      <c r="G64" s="171" t="s">
        <v>427</v>
      </c>
      <c r="H64" s="167">
        <f>SUM(H39:H63)</f>
        <v>0</v>
      </c>
      <c r="I64" s="167">
        <f t="shared" ref="I64:M64" si="7">SUM(I39:I63)</f>
        <v>0</v>
      </c>
      <c r="J64" s="167">
        <f t="shared" si="7"/>
        <v>0</v>
      </c>
      <c r="K64" s="167">
        <f t="shared" si="7"/>
        <v>0</v>
      </c>
      <c r="L64" s="167">
        <f t="shared" si="7"/>
        <v>0</v>
      </c>
      <c r="M64" s="168">
        <f t="shared" si="7"/>
        <v>0</v>
      </c>
    </row>
    <row r="65" spans="1:6" x14ac:dyDescent="0.25">
      <c r="A65" t="str">
        <f>CONCATENATE(PEG!A62," ",PEG!B62)</f>
        <v>2058 Blazing Star, Dense</v>
      </c>
    </row>
    <row r="66" spans="1:6" x14ac:dyDescent="0.25">
      <c r="A66" t="str">
        <f>CONCATENATE(PEG!A63," ",PEG!B63)</f>
        <v>2059 Blazing Star, Tall</v>
      </c>
    </row>
    <row r="67" spans="1:6" x14ac:dyDescent="0.25">
      <c r="A67" t="str">
        <f>CONCATENATE(PEG!A64," ",PEG!B64)</f>
        <v>2060 Blue-eyed Grass, Narrowleaf</v>
      </c>
      <c r="C67" t="s">
        <v>418</v>
      </c>
      <c r="D67" t="s">
        <v>432</v>
      </c>
      <c r="E67" t="s">
        <v>431</v>
      </c>
      <c r="F67" t="s">
        <v>818</v>
      </c>
    </row>
    <row r="68" spans="1:6" x14ac:dyDescent="0.25">
      <c r="A68" t="str">
        <f>CONCATENATE(PEG!A65," ",PEG!B65)</f>
        <v>2061 Boneset, Common</v>
      </c>
      <c r="C68" t="s">
        <v>433</v>
      </c>
      <c r="D68" t="s">
        <v>469</v>
      </c>
      <c r="E68" t="s">
        <v>454</v>
      </c>
      <c r="F68" t="s">
        <v>566</v>
      </c>
    </row>
    <row r="69" spans="1:6" x14ac:dyDescent="0.25">
      <c r="A69" t="str">
        <f>CONCATENATE(PEG!A66," ",PEG!B66)</f>
        <v>2062 Bugbane, Black</v>
      </c>
      <c r="C69" t="s">
        <v>434</v>
      </c>
      <c r="D69" t="s">
        <v>731</v>
      </c>
      <c r="E69" t="s">
        <v>455</v>
      </c>
      <c r="F69" t="s">
        <v>567</v>
      </c>
    </row>
    <row r="70" spans="1:6" x14ac:dyDescent="0.25">
      <c r="A70" t="str">
        <f>CONCATENATE(PEG!A67," ",PEG!B67)</f>
        <v>2063 Bur Reed, Eastern</v>
      </c>
      <c r="C70" t="s">
        <v>435</v>
      </c>
      <c r="D70" t="s">
        <v>471</v>
      </c>
      <c r="E70" t="s">
        <v>456</v>
      </c>
      <c r="F70" t="s">
        <v>568</v>
      </c>
    </row>
    <row r="71" spans="1:6" x14ac:dyDescent="0.25">
      <c r="A71" t="str">
        <f>CONCATENATE(PEG!A68," ",PEG!B68)</f>
        <v>2064 Bur Reed, Giant</v>
      </c>
      <c r="C71" t="s">
        <v>436</v>
      </c>
      <c r="D71" t="s">
        <v>472</v>
      </c>
      <c r="E71" t="s">
        <v>457</v>
      </c>
      <c r="F71" t="s">
        <v>569</v>
      </c>
    </row>
    <row r="72" spans="1:6" x14ac:dyDescent="0.25">
      <c r="A72" t="str">
        <f>CONCATENATE(PEG!A69," ",PEG!B69)</f>
        <v>2065 Butterflyweed</v>
      </c>
      <c r="C72" t="s">
        <v>437</v>
      </c>
      <c r="D72" t="s">
        <v>819</v>
      </c>
      <c r="E72" t="s">
        <v>458</v>
      </c>
      <c r="F72" t="s">
        <v>570</v>
      </c>
    </row>
    <row r="73" spans="1:6" x14ac:dyDescent="0.25">
      <c r="A73" t="str">
        <f>CONCATENATE(PEG!A70," ",PEG!B70)</f>
        <v>2066 Cardinalflower</v>
      </c>
      <c r="C73" t="s">
        <v>438</v>
      </c>
      <c r="D73" t="s">
        <v>473</v>
      </c>
      <c r="E73" t="s">
        <v>459</v>
      </c>
      <c r="F73" t="s">
        <v>571</v>
      </c>
    </row>
    <row r="74" spans="1:6" x14ac:dyDescent="0.25">
      <c r="A74" t="str">
        <f>CONCATENATE(PEG!A71," ",PEG!B71)</f>
        <v>2067 Cattail, Broadleaf</v>
      </c>
      <c r="C74" t="s">
        <v>439</v>
      </c>
      <c r="D74" t="s">
        <v>474</v>
      </c>
      <c r="E74" t="s">
        <v>460</v>
      </c>
      <c r="F74" t="s">
        <v>572</v>
      </c>
    </row>
    <row r="75" spans="1:6" x14ac:dyDescent="0.25">
      <c r="A75" t="str">
        <f>CONCATENATE(PEG!A72," ",PEG!B72)</f>
        <v>2068 Columbine, Wild</v>
      </c>
      <c r="C75" t="s">
        <v>440</v>
      </c>
      <c r="D75" t="s">
        <v>475</v>
      </c>
      <c r="E75" t="s">
        <v>461</v>
      </c>
      <c r="F75" t="s">
        <v>573</v>
      </c>
    </row>
    <row r="76" spans="1:6" x14ac:dyDescent="0.25">
      <c r="A76" t="str">
        <f>CONCATENATE(PEG!A73," ",PEG!B73)</f>
        <v>2069 Coneflower, Pale Purple</v>
      </c>
      <c r="C76" t="s">
        <v>441</v>
      </c>
      <c r="D76" t="s">
        <v>476</v>
      </c>
      <c r="E76" t="s">
        <v>462</v>
      </c>
    </row>
    <row r="77" spans="1:6" x14ac:dyDescent="0.25">
      <c r="A77" t="str">
        <f>CONCATENATE(PEG!A74," ",PEG!B74)</f>
        <v>2070 Coneflower, Pinnate</v>
      </c>
      <c r="C77" t="s">
        <v>442</v>
      </c>
      <c r="D77" t="s">
        <v>477</v>
      </c>
      <c r="E77" t="s">
        <v>463</v>
      </c>
    </row>
    <row r="78" spans="1:6" x14ac:dyDescent="0.25">
      <c r="A78" t="str">
        <f>CONCATENATE(PEG!A75," ",PEG!B75)</f>
        <v>2071 Coneflower, Purple</v>
      </c>
      <c r="C78" t="s">
        <v>443</v>
      </c>
      <c r="D78" t="s">
        <v>478</v>
      </c>
      <c r="E78" t="s">
        <v>464</v>
      </c>
    </row>
    <row r="79" spans="1:6" x14ac:dyDescent="0.25">
      <c r="A79" t="str">
        <f>CONCATENATE(PEG!A76," ",PEG!B76)</f>
        <v>2072 Coneflower, Upright</v>
      </c>
      <c r="C79" t="s">
        <v>444</v>
      </c>
      <c r="D79" t="s">
        <v>479</v>
      </c>
      <c r="E79" t="s">
        <v>465</v>
      </c>
    </row>
    <row r="80" spans="1:6" x14ac:dyDescent="0.25">
      <c r="A80" t="str">
        <f>CONCATENATE(PEG!A77," ",PEG!B77)</f>
        <v>2073 Coreopsis, Lanceleaf</v>
      </c>
      <c r="C80" t="s">
        <v>445</v>
      </c>
      <c r="D80" t="s">
        <v>480</v>
      </c>
      <c r="E80" t="s">
        <v>466</v>
      </c>
    </row>
    <row r="81" spans="1:5" x14ac:dyDescent="0.25">
      <c r="A81" t="str">
        <f>CONCATENATE(PEG!A78," ",PEG!B78)</f>
        <v>2074 Coreopsis, Plains</v>
      </c>
      <c r="C81" t="s">
        <v>446</v>
      </c>
      <c r="D81" t="s">
        <v>481</v>
      </c>
      <c r="E81" t="s">
        <v>467</v>
      </c>
    </row>
    <row r="82" spans="1:5" x14ac:dyDescent="0.25">
      <c r="A82" t="str">
        <f>CONCATENATE(PEG!A79," ",PEG!B79)</f>
        <v>2075 Coreopsis, Tall</v>
      </c>
      <c r="C82" t="s">
        <v>447</v>
      </c>
      <c r="D82" t="s">
        <v>482</v>
      </c>
      <c r="E82" t="s">
        <v>468</v>
      </c>
    </row>
    <row r="83" spans="1:5" x14ac:dyDescent="0.25">
      <c r="A83" t="str">
        <f>CONCATENATE(PEG!A80," ",PEG!B80)</f>
        <v>2076 Cup Plant</v>
      </c>
      <c r="C83" t="s">
        <v>448</v>
      </c>
      <c r="D83" t="s">
        <v>483</v>
      </c>
    </row>
    <row r="84" spans="1:5" x14ac:dyDescent="0.25">
      <c r="A84" t="str">
        <f>CONCATENATE(PEG!A81," ",PEG!B81)</f>
        <v>2077 Duck Potato</v>
      </c>
      <c r="C84" t="s">
        <v>449</v>
      </c>
      <c r="D84" t="s">
        <v>484</v>
      </c>
    </row>
    <row r="85" spans="1:5" x14ac:dyDescent="0.25">
      <c r="A85" t="str">
        <f>CONCATENATE(PEG!A82," ",PEG!B82)</f>
        <v>2078 Gentian, Meadow Bottle</v>
      </c>
      <c r="C85" t="s">
        <v>450</v>
      </c>
      <c r="D85" t="s">
        <v>485</v>
      </c>
    </row>
    <row r="86" spans="1:5" x14ac:dyDescent="0.25">
      <c r="A86" t="str">
        <f>CONCATENATE(PEG!A83," ",PEG!B83)</f>
        <v>2079 Goldenrod, Canada</v>
      </c>
      <c r="C86" t="s">
        <v>451</v>
      </c>
      <c r="D86" t="s">
        <v>486</v>
      </c>
    </row>
    <row r="87" spans="1:5" x14ac:dyDescent="0.25">
      <c r="A87" t="str">
        <f>CONCATENATE(PEG!A84," ",PEG!B84)</f>
        <v>2080 Goldenrod, Gray</v>
      </c>
      <c r="C87" t="s">
        <v>452</v>
      </c>
      <c r="D87" t="s">
        <v>487</v>
      </c>
    </row>
    <row r="88" spans="1:5" x14ac:dyDescent="0.25">
      <c r="A88" t="str">
        <f>CONCATENATE(PEG!A85," ",PEG!B85)</f>
        <v>2081 Goldenrod, Pine Barrens</v>
      </c>
      <c r="C88" t="s">
        <v>453</v>
      </c>
      <c r="D88" t="s">
        <v>488</v>
      </c>
    </row>
    <row r="89" spans="1:5" x14ac:dyDescent="0.25">
      <c r="A89" t="str">
        <f>CONCATENATE(PEG!A86," ",PEG!B86)</f>
        <v>2082 Goldenrod, Rigid</v>
      </c>
      <c r="D89" t="s">
        <v>489</v>
      </c>
    </row>
    <row r="90" spans="1:5" x14ac:dyDescent="0.25">
      <c r="A90" t="str">
        <f>CONCATENATE(PEG!A87," ",PEG!B87)</f>
        <v>2083 Goldenrod, Rough</v>
      </c>
      <c r="D90" t="s">
        <v>490</v>
      </c>
    </row>
    <row r="91" spans="1:5" x14ac:dyDescent="0.25">
      <c r="A91" t="str">
        <f>CONCATENATE(PEG!A88," ",PEG!B88)</f>
        <v>2084 Goldenrod, Rough-Leaved</v>
      </c>
      <c r="D91" t="s">
        <v>491</v>
      </c>
    </row>
    <row r="92" spans="1:5" x14ac:dyDescent="0.25">
      <c r="A92" t="str">
        <f>CONCATENATE(PEG!A89," ",PEG!B89)</f>
        <v>2085 Goldenrod, Showy</v>
      </c>
      <c r="D92" t="s">
        <v>492</v>
      </c>
    </row>
    <row r="93" spans="1:5" x14ac:dyDescent="0.25">
      <c r="A93" t="str">
        <f>CONCATENATE(PEG!A90," ",PEG!B90)</f>
        <v>2086 Goldenrod, Woodland</v>
      </c>
      <c r="D93" t="s">
        <v>493</v>
      </c>
    </row>
    <row r="94" spans="1:5" x14ac:dyDescent="0.25">
      <c r="A94" t="str">
        <f>CONCATENATE(PEG!A91," ",PEG!B91)</f>
        <v>2087 Indian Blanket</v>
      </c>
      <c r="D94" t="s">
        <v>494</v>
      </c>
    </row>
    <row r="95" spans="1:5" x14ac:dyDescent="0.25">
      <c r="A95" t="str">
        <f>CONCATENATE(PEG!A92," ",PEG!B92)</f>
        <v>2088 Indian Paintbrush</v>
      </c>
      <c r="D95" t="s">
        <v>495</v>
      </c>
    </row>
    <row r="96" spans="1:5" x14ac:dyDescent="0.25">
      <c r="A96" t="str">
        <f>CONCATENATE(PEG!A93," ",PEG!B93)</f>
        <v>2089 Indianhemp</v>
      </c>
      <c r="D96" t="s">
        <v>496</v>
      </c>
    </row>
    <row r="97" spans="1:4" x14ac:dyDescent="0.25">
      <c r="A97" t="str">
        <f>CONCATENATE(PEG!A94," ",PEG!B94)</f>
        <v>2090 Iris, Virginia</v>
      </c>
      <c r="D97" t="s">
        <v>497</v>
      </c>
    </row>
    <row r="98" spans="1:4" x14ac:dyDescent="0.25">
      <c r="A98" t="str">
        <f>CONCATENATE(PEG!A95," ",PEG!B95)</f>
        <v>2091 Ironweed, Giant</v>
      </c>
      <c r="D98" t="s">
        <v>498</v>
      </c>
    </row>
    <row r="99" spans="1:4" x14ac:dyDescent="0.25">
      <c r="A99" t="str">
        <f>CONCATENATE(PEG!A96," ",PEG!B96)</f>
        <v>2092 Ironweed, New York</v>
      </c>
      <c r="D99" t="s">
        <v>499</v>
      </c>
    </row>
    <row r="100" spans="1:4" x14ac:dyDescent="0.25">
      <c r="A100" t="str">
        <f>CONCATENATE(PEG!A97," ",PEG!B97)</f>
        <v>2093 Joe-Pye Weed</v>
      </c>
      <c r="D100" t="s">
        <v>500</v>
      </c>
    </row>
    <row r="101" spans="1:4" x14ac:dyDescent="0.25">
      <c r="A101" t="str">
        <f>CONCATENATE(PEG!A98," ",PEG!B98)</f>
        <v>2094 Joe-Pye Weed, Spotted</v>
      </c>
      <c r="D101" t="s">
        <v>501</v>
      </c>
    </row>
    <row r="102" spans="1:4" x14ac:dyDescent="0.25">
      <c r="A102" t="str">
        <f>CONCATENATE(PEG!A99," ",PEG!B99)</f>
        <v>2095 Lobelia, Great Blue</v>
      </c>
      <c r="D102" t="s">
        <v>502</v>
      </c>
    </row>
    <row r="103" spans="1:4" x14ac:dyDescent="0.25">
      <c r="A103" t="str">
        <f>CONCATENATE(PEG!A100," ",PEG!B100)</f>
        <v>2096 Milkweed, Common</v>
      </c>
      <c r="D103" t="s">
        <v>503</v>
      </c>
    </row>
    <row r="104" spans="1:4" x14ac:dyDescent="0.25">
      <c r="A104" t="str">
        <f>CONCATENATE(PEG!A101," ",PEG!B101)</f>
        <v>2097 Milkweed, Swamp</v>
      </c>
      <c r="D104" t="s">
        <v>504</v>
      </c>
    </row>
    <row r="105" spans="1:4" x14ac:dyDescent="0.25">
      <c r="A105" t="str">
        <f>CONCATENATE(PEG!A102," ",PEG!B102)</f>
        <v>2098 Mistflower, Blue</v>
      </c>
      <c r="D105" t="s">
        <v>505</v>
      </c>
    </row>
    <row r="106" spans="1:4" x14ac:dyDescent="0.25">
      <c r="A106" t="str">
        <f>CONCATENATE(PEG!A103," ",PEG!B103)</f>
        <v>2099 Monkeyflower, Allegheny</v>
      </c>
      <c r="D106" t="s">
        <v>506</v>
      </c>
    </row>
    <row r="107" spans="1:4" x14ac:dyDescent="0.25">
      <c r="A107" t="str">
        <f>CONCATENATE(PEG!A104," ",PEG!B104)</f>
        <v>2100 Mountainmint, Hoary</v>
      </c>
      <c r="D107" t="s">
        <v>507</v>
      </c>
    </row>
    <row r="108" spans="1:4" x14ac:dyDescent="0.25">
      <c r="A108" t="str">
        <f>CONCATENATE(PEG!A105," ",PEG!B105)</f>
        <v>2101 Mountainmint, Narrow-leaf</v>
      </c>
      <c r="D108" t="s">
        <v>508</v>
      </c>
    </row>
    <row r="109" spans="1:4" x14ac:dyDescent="0.25">
      <c r="A109" t="str">
        <f>CONCATENATE(PEG!A106," ",PEG!B106)</f>
        <v>2102 Mountainmint, Virginia</v>
      </c>
      <c r="D109" t="s">
        <v>509</v>
      </c>
    </row>
    <row r="110" spans="1:4" x14ac:dyDescent="0.25">
      <c r="A110" t="str">
        <f>CONCATENATE(PEG!A107," ",PEG!B107)</f>
        <v>2103 Passionflower, Purple</v>
      </c>
      <c r="D110" t="s">
        <v>510</v>
      </c>
    </row>
    <row r="111" spans="1:4" x14ac:dyDescent="0.25">
      <c r="A111" t="str">
        <f>CONCATENATE(PEG!A108," ",PEG!B108)</f>
        <v>2104 Penstemon, Talus Slope</v>
      </c>
      <c r="D111" t="s">
        <v>511</v>
      </c>
    </row>
    <row r="112" spans="1:4" x14ac:dyDescent="0.25">
      <c r="A112" t="str">
        <f>CONCATENATE(PEG!A109," ",PEG!B109)</f>
        <v>2105 Phlox, Fall</v>
      </c>
      <c r="D112" t="s">
        <v>512</v>
      </c>
    </row>
    <row r="113" spans="1:4" x14ac:dyDescent="0.25">
      <c r="A113" t="str">
        <f>CONCATENATE(PEG!A110," ",PEG!B110)</f>
        <v>2106 Pickerelweed</v>
      </c>
      <c r="D113" t="s">
        <v>513</v>
      </c>
    </row>
    <row r="114" spans="1:4" x14ac:dyDescent="0.25">
      <c r="A114" t="str">
        <f>CONCATENATE(PEG!A111," ",PEG!B111)</f>
        <v>2107 Plantain, Water</v>
      </c>
      <c r="D114" t="s">
        <v>514</v>
      </c>
    </row>
    <row r="115" spans="1:4" x14ac:dyDescent="0.25">
      <c r="A115" t="str">
        <f>CONCATENATE(PEG!A112," ",PEG!B112)</f>
        <v>2108 Poppymallow, Purple</v>
      </c>
      <c r="D115" t="s">
        <v>515</v>
      </c>
    </row>
    <row r="116" spans="1:4" x14ac:dyDescent="0.25">
      <c r="A116" t="str">
        <f>CONCATENATE(PEG!A113," ",PEG!B113)</f>
        <v>2109 Primrose, Evening</v>
      </c>
      <c r="D116" t="s">
        <v>516</v>
      </c>
    </row>
    <row r="117" spans="1:4" x14ac:dyDescent="0.25">
      <c r="A117" t="str">
        <f>CONCATENATE(PEG!A114," ",PEG!B114)</f>
        <v>2110 Primrose, Showy Evening</v>
      </c>
      <c r="D117" t="s">
        <v>517</v>
      </c>
    </row>
    <row r="118" spans="1:4" x14ac:dyDescent="0.25">
      <c r="A118" t="str">
        <f>CONCATENATE(PEG!A115," ",PEG!B115)</f>
        <v>2111 Quinine, Wild</v>
      </c>
      <c r="D118" t="s">
        <v>518</v>
      </c>
    </row>
    <row r="119" spans="1:4" x14ac:dyDescent="0.25">
      <c r="A119" t="str">
        <f>CONCATENATE(PEG!A116," ",PEG!B116)</f>
        <v>2112 Ragweed, Common</v>
      </c>
      <c r="D119" t="s">
        <v>519</v>
      </c>
    </row>
    <row r="120" spans="1:4" x14ac:dyDescent="0.25">
      <c r="A120" t="str">
        <f>CONCATENATE(PEG!A117," ",PEG!B117)</f>
        <v>2113 Rattlesnake Master</v>
      </c>
      <c r="D120" t="s">
        <v>520</v>
      </c>
    </row>
    <row r="121" spans="1:4" x14ac:dyDescent="0.25">
      <c r="A121" t="str">
        <f>CONCATENATE(PEG!A118," ",PEG!B118)</f>
        <v>2114 Rosemallow, Crimsoneyed</v>
      </c>
      <c r="D121" t="s">
        <v>521</v>
      </c>
    </row>
    <row r="122" spans="1:4" x14ac:dyDescent="0.25">
      <c r="A122" t="str">
        <f>CONCATENATE(PEG!A119," ",PEG!B119)</f>
        <v>2115 Rosinweed, Whorled</v>
      </c>
      <c r="D122" t="s">
        <v>522</v>
      </c>
    </row>
    <row r="123" spans="1:4" x14ac:dyDescent="0.25">
      <c r="A123" t="str">
        <f>CONCATENATE(PEG!A120," ",PEG!B120)</f>
        <v>2116 Smartweed, Pennsylvania</v>
      </c>
      <c r="D123" t="s">
        <v>523</v>
      </c>
    </row>
    <row r="124" spans="1:4" x14ac:dyDescent="0.25">
      <c r="A124" t="str">
        <f>CONCATENATE(PEG!A121," ",PEG!B121)</f>
        <v>2117 Sneezeweed, Common</v>
      </c>
      <c r="D124" t="s">
        <v>524</v>
      </c>
    </row>
    <row r="125" spans="1:4" x14ac:dyDescent="0.25">
      <c r="A125" t="str">
        <f>CONCATENATE(PEG!A122," ",PEG!B122)</f>
        <v>2118 Spiderwort, Ohio</v>
      </c>
      <c r="D125" t="s">
        <v>525</v>
      </c>
    </row>
    <row r="126" spans="1:4" x14ac:dyDescent="0.25">
      <c r="A126" t="str">
        <f>CONCATENATE(PEG!A123," ",PEG!B123)</f>
        <v>2119 Spiderwort, Virginia</v>
      </c>
      <c r="D126" t="s">
        <v>526</v>
      </c>
    </row>
    <row r="127" spans="1:4" x14ac:dyDescent="0.25">
      <c r="A127" t="str">
        <f>CONCATENATE(PEG!A124," ",PEG!B124)</f>
        <v>2120 St. John’s Wort, Spotted</v>
      </c>
      <c r="D127" t="s">
        <v>527</v>
      </c>
    </row>
    <row r="128" spans="1:4" x14ac:dyDescent="0.25">
      <c r="A128" t="str">
        <f>CONCATENATE(PEG!A125," ",PEG!B125)</f>
        <v>2121 Sunflower, Maximilian</v>
      </c>
      <c r="D128" t="s">
        <v>528</v>
      </c>
    </row>
    <row r="129" spans="1:4" x14ac:dyDescent="0.25">
      <c r="A129" t="str">
        <f>CONCATENATE(PEG!A126," ",PEG!B126)</f>
        <v>2122 Sunflower, Narrow-leaf</v>
      </c>
      <c r="D129" t="s">
        <v>529</v>
      </c>
    </row>
    <row r="130" spans="1:4" x14ac:dyDescent="0.25">
      <c r="A130" t="str">
        <f>CONCATENATE(PEG!A127," ",PEG!B127)</f>
        <v>2123 Sunflower, Ox Eye</v>
      </c>
      <c r="D130" t="s">
        <v>530</v>
      </c>
    </row>
    <row r="131" spans="1:4" x14ac:dyDescent="0.25">
      <c r="A131" t="str">
        <f>CONCATENATE(PEG!A128," ",PEG!B128)</f>
        <v>2124 Sunflower, Ten-Petaled</v>
      </c>
      <c r="D131" t="s">
        <v>531</v>
      </c>
    </row>
    <row r="132" spans="1:4" x14ac:dyDescent="0.25">
      <c r="A132" t="str">
        <f>CONCATENATE(PEG!A129," ",PEG!B129)</f>
        <v>2125 Sunflower, Woodland</v>
      </c>
      <c r="D132" t="s">
        <v>532</v>
      </c>
    </row>
    <row r="133" spans="1:4" x14ac:dyDescent="0.25">
      <c r="A133" t="str">
        <f>CONCATENATE(PEG!A130," ",PEG!B130)</f>
        <v>2126 Susan, Black-eyed</v>
      </c>
      <c r="D133" t="s">
        <v>533</v>
      </c>
    </row>
    <row r="134" spans="1:4" x14ac:dyDescent="0.25">
      <c r="A134" t="str">
        <f>CONCATENATE(PEG!A131," ",PEG!B131)</f>
        <v>2127 Susan, Brown-eyed</v>
      </c>
      <c r="D134" t="s">
        <v>534</v>
      </c>
    </row>
    <row r="135" spans="1:4" x14ac:dyDescent="0.25">
      <c r="A135" t="str">
        <f>CONCATENATE(PEG!A132," ",PEG!B132)</f>
        <v>2128 Sweetflag</v>
      </c>
      <c r="D135" t="s">
        <v>535</v>
      </c>
    </row>
    <row r="136" spans="1:4" x14ac:dyDescent="0.25">
      <c r="A136" t="str">
        <f>CONCATENATE(PEG!A133," ",PEG!B133)</f>
        <v>2129 Tearthumb, Arrow-Leaved</v>
      </c>
      <c r="D136" t="s">
        <v>536</v>
      </c>
    </row>
    <row r="137" spans="1:4" x14ac:dyDescent="0.25">
      <c r="A137" t="str">
        <f>CONCATENATE(PEG!A134," ",PEG!B134)</f>
        <v>2130 Turtlehead, White</v>
      </c>
      <c r="D137" t="s">
        <v>537</v>
      </c>
    </row>
    <row r="138" spans="1:4" x14ac:dyDescent="0.25">
      <c r="A138" t="str">
        <f>CONCATENATE(PEG!A135," ",PEG!B135)</f>
        <v>2131 Vervain, Swamp</v>
      </c>
      <c r="D138" t="s">
        <v>538</v>
      </c>
    </row>
    <row r="139" spans="1:4" x14ac:dyDescent="0.25">
      <c r="A139" t="str">
        <f>CONCATENATE(PEG!A136," ",PEG!B136)</f>
        <v>2132 Wingstem, Yellow</v>
      </c>
      <c r="D139" t="s">
        <v>539</v>
      </c>
    </row>
    <row r="140" spans="1:4" x14ac:dyDescent="0.25">
      <c r="A140" t="str">
        <f>CONCATENATE(PEG!A137," ",PEG!B137)</f>
        <v>2133 Yarrow, Common</v>
      </c>
      <c r="D140" t="s">
        <v>540</v>
      </c>
    </row>
    <row r="141" spans="1:4" x14ac:dyDescent="0.25">
      <c r="A141" t="str">
        <f>CONCATENATE(PEG!A138," ",PEG!B138)</f>
        <v>2134 Clover, Ladino</v>
      </c>
      <c r="D141" t="s">
        <v>541</v>
      </c>
    </row>
    <row r="142" spans="1:4" x14ac:dyDescent="0.25">
      <c r="A142" t="str">
        <f>CONCATENATE(PEG!A139," ",PEG!B139)</f>
        <v>2135 Clover, Red</v>
      </c>
      <c r="D142" t="s">
        <v>542</v>
      </c>
    </row>
    <row r="143" spans="1:4" x14ac:dyDescent="0.25">
      <c r="A143" t="str">
        <f>CONCATENATE(PEG!A140," ",PEG!B140)</f>
        <v>2136 Clover, Crimson</v>
      </c>
      <c r="D143" t="s">
        <v>543</v>
      </c>
    </row>
    <row r="144" spans="1:4" x14ac:dyDescent="0.25">
      <c r="A144" t="str">
        <f>CONCATENATE(PEG!A141," ",PEG!B141)</f>
        <v>2137 Lespedeza, Japanese (Kobe)</v>
      </c>
      <c r="D144" t="s">
        <v>544</v>
      </c>
    </row>
    <row r="145" spans="1:4" x14ac:dyDescent="0.25">
      <c r="A145" t="str">
        <f>CONCATENATE(PEG!A142," ",PEG!B142)</f>
        <v>2138 Lespedeza, Korean</v>
      </c>
      <c r="D145" t="s">
        <v>545</v>
      </c>
    </row>
    <row r="146" spans="1:4" x14ac:dyDescent="0.25">
      <c r="A146" t="str">
        <f>CONCATENATE(PEG!A143," ",PEG!B143)</f>
        <v>2139 Trefoil, Birdsfoot</v>
      </c>
      <c r="D146" t="s">
        <v>546</v>
      </c>
    </row>
    <row r="147" spans="1:4" x14ac:dyDescent="0.25">
      <c r="A147" t="str">
        <f>CONCATENATE(PEG!A144," ",PEG!B144)</f>
        <v>2140 Vetch, Common</v>
      </c>
      <c r="D147" t="s">
        <v>547</v>
      </c>
    </row>
    <row r="148" spans="1:4" x14ac:dyDescent="0.25">
      <c r="A148" t="str">
        <f>CONCATENATE(PEG!A145," ",PEG!B145)</f>
        <v>2141 Vetch, Hairy</v>
      </c>
      <c r="D148" t="s">
        <v>548</v>
      </c>
    </row>
    <row r="149" spans="1:4" x14ac:dyDescent="0.25">
      <c r="D149" t="s">
        <v>549</v>
      </c>
    </row>
    <row r="150" spans="1:4" x14ac:dyDescent="0.25">
      <c r="D150" t="s">
        <v>550</v>
      </c>
    </row>
    <row r="151" spans="1:4" x14ac:dyDescent="0.25">
      <c r="D151" t="s">
        <v>551</v>
      </c>
    </row>
    <row r="152" spans="1:4" x14ac:dyDescent="0.25">
      <c r="D152" t="s">
        <v>552</v>
      </c>
    </row>
    <row r="153" spans="1:4" x14ac:dyDescent="0.25">
      <c r="D153" t="s">
        <v>553</v>
      </c>
    </row>
    <row r="154" spans="1:4" x14ac:dyDescent="0.25">
      <c r="D154" t="s">
        <v>554</v>
      </c>
    </row>
    <row r="155" spans="1:4" x14ac:dyDescent="0.25">
      <c r="D155" t="s">
        <v>555</v>
      </c>
    </row>
    <row r="156" spans="1:4" x14ac:dyDescent="0.25">
      <c r="D156" t="s">
        <v>556</v>
      </c>
    </row>
    <row r="157" spans="1:4" x14ac:dyDescent="0.25">
      <c r="D157" t="s">
        <v>557</v>
      </c>
    </row>
    <row r="158" spans="1:4" x14ac:dyDescent="0.25">
      <c r="D158" t="s">
        <v>558</v>
      </c>
    </row>
    <row r="159" spans="1:4" x14ac:dyDescent="0.25">
      <c r="D159" t="s">
        <v>559</v>
      </c>
    </row>
    <row r="160" spans="1:4" x14ac:dyDescent="0.25">
      <c r="D160" t="s">
        <v>560</v>
      </c>
    </row>
    <row r="161" spans="4:4" x14ac:dyDescent="0.25">
      <c r="D161" t="s">
        <v>561</v>
      </c>
    </row>
    <row r="162" spans="4:4" x14ac:dyDescent="0.25">
      <c r="D162" t="s">
        <v>562</v>
      </c>
    </row>
    <row r="163" spans="4:4" x14ac:dyDescent="0.25">
      <c r="D163" t="s">
        <v>563</v>
      </c>
    </row>
    <row r="164" spans="4:4" x14ac:dyDescent="0.25">
      <c r="D164" t="s">
        <v>564</v>
      </c>
    </row>
    <row r="165" spans="4:4" x14ac:dyDescent="0.25">
      <c r="D165" t="s">
        <v>565</v>
      </c>
    </row>
  </sheetData>
  <mergeCells count="3">
    <mergeCell ref="H37:I37"/>
    <mergeCell ref="J37:K37"/>
    <mergeCell ref="L37:M3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T84"/>
  <sheetViews>
    <sheetView topLeftCell="B1" zoomScale="80" zoomScaleNormal="80" workbookViewId="0">
      <selection activeCell="S23" sqref="S23"/>
    </sheetView>
  </sheetViews>
  <sheetFormatPr defaultColWidth="14.28515625" defaultRowHeight="15" x14ac:dyDescent="0.25"/>
  <cols>
    <col min="1" max="3" width="14.28515625" style="37"/>
    <col min="4" max="4" width="14.28515625" style="38"/>
    <col min="5" max="7" width="14.28515625" style="37"/>
    <col min="8" max="8" width="14.28515625" style="38"/>
    <col min="9" max="11" width="14.28515625" style="37"/>
    <col min="12" max="12" width="14.28515625" style="38"/>
    <col min="13" max="15" width="14.28515625" style="37"/>
    <col min="16" max="16" width="14.28515625" style="38"/>
    <col min="17" max="16384" width="14.28515625" style="37"/>
  </cols>
  <sheetData>
    <row r="1" spans="1:20" x14ac:dyDescent="0.25">
      <c r="F1" s="37" t="s">
        <v>709</v>
      </c>
    </row>
    <row r="4" spans="1:20" x14ac:dyDescent="0.25">
      <c r="A4" s="37" t="s">
        <v>708</v>
      </c>
      <c r="B4" s="37" t="s">
        <v>710</v>
      </c>
      <c r="C4" s="37" t="s">
        <v>711</v>
      </c>
      <c r="D4" s="38" t="s">
        <v>712</v>
      </c>
      <c r="E4" s="37" t="s">
        <v>713</v>
      </c>
      <c r="F4" s="37" t="s">
        <v>714</v>
      </c>
      <c r="G4" s="37" t="s">
        <v>715</v>
      </c>
      <c r="H4" s="38" t="s">
        <v>716</v>
      </c>
      <c r="I4" s="37" t="s">
        <v>717</v>
      </c>
      <c r="J4" s="37" t="s">
        <v>718</v>
      </c>
      <c r="K4" s="37" t="s">
        <v>719</v>
      </c>
      <c r="L4" s="38" t="s">
        <v>720</v>
      </c>
      <c r="M4" s="37" t="s">
        <v>721</v>
      </c>
      <c r="N4" s="37" t="s">
        <v>722</v>
      </c>
      <c r="O4" s="37" t="s">
        <v>723</v>
      </c>
      <c r="P4" s="38" t="s">
        <v>724</v>
      </c>
      <c r="Q4" s="37" t="s">
        <v>725</v>
      </c>
      <c r="R4" s="37" t="s">
        <v>726</v>
      </c>
      <c r="S4" s="37" t="s">
        <v>727</v>
      </c>
      <c r="T4" s="37" t="s">
        <v>728</v>
      </c>
    </row>
    <row r="5" spans="1:20" x14ac:dyDescent="0.25">
      <c r="A5" s="39" t="s">
        <v>435</v>
      </c>
      <c r="B5" s="37" t="s">
        <v>729</v>
      </c>
      <c r="C5" s="39" t="s">
        <v>731</v>
      </c>
      <c r="D5" s="38" t="s">
        <v>729</v>
      </c>
      <c r="E5" s="40" t="s">
        <v>433</v>
      </c>
      <c r="F5" s="40" t="s">
        <v>463</v>
      </c>
      <c r="G5" s="40" t="s">
        <v>731</v>
      </c>
      <c r="H5" s="38" t="s">
        <v>729</v>
      </c>
      <c r="I5" s="37" t="s">
        <v>433</v>
      </c>
      <c r="J5" s="37" t="s">
        <v>454</v>
      </c>
      <c r="K5" s="37" t="s">
        <v>469</v>
      </c>
      <c r="L5" s="37" t="s">
        <v>566</v>
      </c>
      <c r="M5" s="41" t="s">
        <v>433</v>
      </c>
      <c r="N5" s="41" t="s">
        <v>454</v>
      </c>
      <c r="O5" s="41" t="s">
        <v>469</v>
      </c>
      <c r="P5" s="42" t="s">
        <v>566</v>
      </c>
      <c r="Q5" s="37" t="s">
        <v>433</v>
      </c>
      <c r="R5" s="37" t="s">
        <v>456</v>
      </c>
      <c r="S5" s="37" t="s">
        <v>472</v>
      </c>
      <c r="T5" s="37" t="s">
        <v>566</v>
      </c>
    </row>
    <row r="6" spans="1:20" x14ac:dyDescent="0.25">
      <c r="A6" s="39" t="s">
        <v>440</v>
      </c>
      <c r="C6" s="39" t="s">
        <v>471</v>
      </c>
      <c r="E6" s="40" t="s">
        <v>434</v>
      </c>
      <c r="F6" s="40" t="s">
        <v>467</v>
      </c>
      <c r="G6" s="40" t="s">
        <v>471</v>
      </c>
      <c r="I6" s="37" t="s">
        <v>434</v>
      </c>
      <c r="J6" s="37" t="s">
        <v>456</v>
      </c>
      <c r="K6" s="37" t="s">
        <v>731</v>
      </c>
      <c r="M6" s="41" t="s">
        <v>434</v>
      </c>
      <c r="N6" s="41" t="s">
        <v>456</v>
      </c>
      <c r="O6" s="41" t="s">
        <v>731</v>
      </c>
      <c r="P6" s="42" t="s">
        <v>567</v>
      </c>
      <c r="Q6" s="37" t="s">
        <v>434</v>
      </c>
      <c r="R6" s="37" t="s">
        <v>457</v>
      </c>
      <c r="S6" s="37" t="s">
        <v>819</v>
      </c>
      <c r="T6" s="37" t="s">
        <v>567</v>
      </c>
    </row>
    <row r="7" spans="1:20" x14ac:dyDescent="0.25">
      <c r="A7" s="39" t="s">
        <v>447</v>
      </c>
      <c r="C7" s="39" t="s">
        <v>478</v>
      </c>
      <c r="E7" s="40" t="s">
        <v>435</v>
      </c>
      <c r="G7" s="40" t="s">
        <v>473</v>
      </c>
      <c r="I7" s="37" t="s">
        <v>435</v>
      </c>
      <c r="J7" s="37" t="s">
        <v>457</v>
      </c>
      <c r="K7" s="37" t="s">
        <v>472</v>
      </c>
      <c r="M7" s="41" t="s">
        <v>436</v>
      </c>
      <c r="N7" s="41" t="s">
        <v>457</v>
      </c>
      <c r="O7" s="41" t="s">
        <v>472</v>
      </c>
      <c r="P7" s="42" t="s">
        <v>568</v>
      </c>
      <c r="Q7" s="37" t="s">
        <v>436</v>
      </c>
      <c r="R7" s="37" t="s">
        <v>458</v>
      </c>
      <c r="S7" s="37" t="s">
        <v>491</v>
      </c>
      <c r="T7" s="37" t="s">
        <v>568</v>
      </c>
    </row>
    <row r="8" spans="1:20" x14ac:dyDescent="0.25">
      <c r="A8" s="39" t="s">
        <v>449</v>
      </c>
      <c r="C8" s="39" t="s">
        <v>488</v>
      </c>
      <c r="E8" s="40" t="s">
        <v>440</v>
      </c>
      <c r="G8" s="40" t="s">
        <v>475</v>
      </c>
      <c r="I8" s="37" t="s">
        <v>436</v>
      </c>
      <c r="J8" s="37" t="s">
        <v>458</v>
      </c>
      <c r="K8" s="37" t="s">
        <v>473</v>
      </c>
      <c r="M8" s="41" t="s">
        <v>437</v>
      </c>
      <c r="N8" s="41" t="s">
        <v>458</v>
      </c>
      <c r="O8" s="37" t="s">
        <v>819</v>
      </c>
      <c r="P8" s="42" t="s">
        <v>570</v>
      </c>
      <c r="Q8" s="37" t="s">
        <v>437</v>
      </c>
      <c r="R8" s="37" t="s">
        <v>460</v>
      </c>
      <c r="S8" s="37" t="s">
        <v>497</v>
      </c>
      <c r="T8" s="37" t="s">
        <v>570</v>
      </c>
    </row>
    <row r="9" spans="1:20" x14ac:dyDescent="0.25">
      <c r="C9" s="39" t="s">
        <v>489</v>
      </c>
      <c r="E9" s="40" t="s">
        <v>444</v>
      </c>
      <c r="G9" s="40" t="s">
        <v>476</v>
      </c>
      <c r="I9" s="37" t="s">
        <v>437</v>
      </c>
      <c r="J9" s="37" t="s">
        <v>459</v>
      </c>
      <c r="K9" s="37" t="s">
        <v>474</v>
      </c>
      <c r="M9" s="41" t="s">
        <v>438</v>
      </c>
      <c r="N9" s="41" t="s">
        <v>459</v>
      </c>
      <c r="O9" s="41" t="s">
        <v>474</v>
      </c>
      <c r="P9" s="42" t="s">
        <v>571</v>
      </c>
      <c r="Q9" s="37" t="s">
        <v>438</v>
      </c>
      <c r="R9" s="37" t="s">
        <v>461</v>
      </c>
      <c r="S9" s="37" t="s">
        <v>514</v>
      </c>
      <c r="T9" s="37" t="s">
        <v>571</v>
      </c>
    </row>
    <row r="10" spans="1:20" x14ac:dyDescent="0.25">
      <c r="C10" s="39" t="s">
        <v>495</v>
      </c>
      <c r="E10" s="40" t="s">
        <v>446</v>
      </c>
      <c r="G10" s="40" t="s">
        <v>477</v>
      </c>
      <c r="I10" s="37" t="s">
        <v>438</v>
      </c>
      <c r="J10" s="37" t="s">
        <v>460</v>
      </c>
      <c r="K10" s="37" t="s">
        <v>475</v>
      </c>
      <c r="M10" s="41" t="s">
        <v>439</v>
      </c>
      <c r="N10" s="41" t="s">
        <v>460</v>
      </c>
      <c r="O10" s="41" t="s">
        <v>475</v>
      </c>
      <c r="P10" s="42" t="s">
        <v>572</v>
      </c>
      <c r="Q10" s="37" t="s">
        <v>439</v>
      </c>
      <c r="R10" s="37" t="s">
        <v>462</v>
      </c>
      <c r="S10" s="37" t="s">
        <v>519</v>
      </c>
      <c r="T10" s="37" t="s">
        <v>572</v>
      </c>
    </row>
    <row r="11" spans="1:20" x14ac:dyDescent="0.25">
      <c r="C11" s="39" t="s">
        <v>496</v>
      </c>
      <c r="E11" s="40" t="s">
        <v>447</v>
      </c>
      <c r="G11" s="40" t="s">
        <v>478</v>
      </c>
      <c r="I11" s="37" t="s">
        <v>439</v>
      </c>
      <c r="J11" s="37" t="s">
        <v>461</v>
      </c>
      <c r="K11" s="37" t="s">
        <v>476</v>
      </c>
      <c r="M11" s="41" t="s">
        <v>440</v>
      </c>
      <c r="N11" s="41" t="s">
        <v>461</v>
      </c>
      <c r="O11" s="41" t="s">
        <v>476</v>
      </c>
      <c r="P11" s="42" t="s">
        <v>573</v>
      </c>
      <c r="Q11" s="37" t="s">
        <v>442</v>
      </c>
      <c r="R11" s="37" t="s">
        <v>464</v>
      </c>
      <c r="S11" s="37" t="s">
        <v>528</v>
      </c>
      <c r="T11" s="37" t="s">
        <v>573</v>
      </c>
    </row>
    <row r="12" spans="1:20" x14ac:dyDescent="0.25">
      <c r="C12" s="39" t="s">
        <v>498</v>
      </c>
      <c r="E12" s="40" t="s">
        <v>449</v>
      </c>
      <c r="G12" s="40" t="s">
        <v>480</v>
      </c>
      <c r="I12" s="37" t="s">
        <v>440</v>
      </c>
      <c r="J12" s="37" t="s">
        <v>462</v>
      </c>
      <c r="K12" s="37" t="s">
        <v>477</v>
      </c>
      <c r="M12" s="41" t="s">
        <v>441</v>
      </c>
      <c r="N12" s="41" t="s">
        <v>462</v>
      </c>
      <c r="O12" s="41" t="s">
        <v>477</v>
      </c>
      <c r="Q12" s="37" t="s">
        <v>448</v>
      </c>
      <c r="S12" s="37" t="s">
        <v>532</v>
      </c>
    </row>
    <row r="13" spans="1:20" x14ac:dyDescent="0.25">
      <c r="C13" s="39" t="s">
        <v>499</v>
      </c>
      <c r="E13" s="40" t="s">
        <v>452</v>
      </c>
      <c r="G13" s="40" t="s">
        <v>483</v>
      </c>
      <c r="I13" s="37" t="s">
        <v>441</v>
      </c>
      <c r="J13" s="37" t="s">
        <v>463</v>
      </c>
      <c r="K13" s="37" t="s">
        <v>478</v>
      </c>
      <c r="M13" s="41" t="s">
        <v>442</v>
      </c>
      <c r="N13" s="41" t="s">
        <v>463</v>
      </c>
      <c r="O13" s="41" t="s">
        <v>478</v>
      </c>
      <c r="Q13" s="37" t="s">
        <v>449</v>
      </c>
      <c r="S13" s="37" t="s">
        <v>536</v>
      </c>
    </row>
    <row r="14" spans="1:20" x14ac:dyDescent="0.25">
      <c r="C14" s="39" t="s">
        <v>509</v>
      </c>
      <c r="E14" s="40" t="s">
        <v>453</v>
      </c>
      <c r="G14" s="40" t="s">
        <v>484</v>
      </c>
      <c r="I14" s="37" t="s">
        <v>442</v>
      </c>
      <c r="J14" s="37" t="s">
        <v>464</v>
      </c>
      <c r="K14" s="37" t="s">
        <v>479</v>
      </c>
      <c r="M14" s="41" t="s">
        <v>443</v>
      </c>
      <c r="N14" s="41" t="s">
        <v>464</v>
      </c>
      <c r="O14" s="41" t="s">
        <v>479</v>
      </c>
      <c r="S14" s="37" t="s">
        <v>542</v>
      </c>
    </row>
    <row r="15" spans="1:20" x14ac:dyDescent="0.25">
      <c r="C15" s="39" t="s">
        <v>513</v>
      </c>
      <c r="G15" s="40" t="s">
        <v>486</v>
      </c>
      <c r="I15" s="37" t="s">
        <v>443</v>
      </c>
      <c r="J15" s="37" t="s">
        <v>465</v>
      </c>
      <c r="K15" s="37" t="s">
        <v>480</v>
      </c>
      <c r="M15" s="41" t="s">
        <v>444</v>
      </c>
      <c r="N15" s="41" t="s">
        <v>465</v>
      </c>
      <c r="O15" s="41" t="s">
        <v>480</v>
      </c>
      <c r="S15" s="37" t="s">
        <v>543</v>
      </c>
    </row>
    <row r="16" spans="1:20" x14ac:dyDescent="0.25">
      <c r="C16" s="39" t="s">
        <v>516</v>
      </c>
      <c r="G16" s="40" t="s">
        <v>487</v>
      </c>
      <c r="I16" s="37" t="s">
        <v>444</v>
      </c>
      <c r="J16" s="37" t="s">
        <v>466</v>
      </c>
      <c r="K16" s="37" t="s">
        <v>481</v>
      </c>
      <c r="M16" s="41" t="s">
        <v>446</v>
      </c>
      <c r="N16" s="41" t="s">
        <v>466</v>
      </c>
      <c r="O16" s="41" t="s">
        <v>481</v>
      </c>
    </row>
    <row r="17" spans="3:15" x14ac:dyDescent="0.25">
      <c r="C17" s="39" t="s">
        <v>522</v>
      </c>
      <c r="G17" s="40" t="s">
        <v>488</v>
      </c>
      <c r="I17" s="37" t="s">
        <v>446</v>
      </c>
      <c r="J17" s="37" t="s">
        <v>467</v>
      </c>
      <c r="K17" s="37" t="s">
        <v>482</v>
      </c>
      <c r="M17" s="41" t="s">
        <v>447</v>
      </c>
      <c r="N17" s="41" t="s">
        <v>467</v>
      </c>
      <c r="O17" s="41" t="s">
        <v>482</v>
      </c>
    </row>
    <row r="18" spans="3:15" x14ac:dyDescent="0.25">
      <c r="C18" s="39" t="s">
        <v>526</v>
      </c>
      <c r="G18" s="40" t="s">
        <v>489</v>
      </c>
      <c r="I18" s="37" t="s">
        <v>447</v>
      </c>
      <c r="J18" s="37" t="s">
        <v>468</v>
      </c>
      <c r="K18" s="37" t="s">
        <v>483</v>
      </c>
      <c r="M18" s="41" t="s">
        <v>448</v>
      </c>
      <c r="N18" s="41" t="s">
        <v>468</v>
      </c>
      <c r="O18" s="41" t="s">
        <v>483</v>
      </c>
    </row>
    <row r="19" spans="3:15" x14ac:dyDescent="0.25">
      <c r="C19" s="39" t="s">
        <v>527</v>
      </c>
      <c r="G19" s="40" t="s">
        <v>490</v>
      </c>
      <c r="I19" s="37" t="s">
        <v>448</v>
      </c>
      <c r="K19" s="37" t="s">
        <v>484</v>
      </c>
      <c r="M19" s="41" t="s">
        <v>449</v>
      </c>
      <c r="O19" s="41" t="s">
        <v>484</v>
      </c>
    </row>
    <row r="20" spans="3:15" x14ac:dyDescent="0.25">
      <c r="C20" s="39" t="s">
        <v>529</v>
      </c>
      <c r="G20" s="40" t="s">
        <v>492</v>
      </c>
      <c r="I20" s="37" t="s">
        <v>449</v>
      </c>
      <c r="K20" s="37" t="s">
        <v>485</v>
      </c>
      <c r="M20" s="41" t="s">
        <v>450</v>
      </c>
      <c r="O20" s="41" t="s">
        <v>485</v>
      </c>
    </row>
    <row r="21" spans="3:15" x14ac:dyDescent="0.25">
      <c r="C21" s="39" t="s">
        <v>531</v>
      </c>
      <c r="G21" s="40" t="s">
        <v>493</v>
      </c>
      <c r="I21" s="37" t="s">
        <v>450</v>
      </c>
      <c r="K21" s="37" t="s">
        <v>486</v>
      </c>
      <c r="M21" s="41" t="s">
        <v>451</v>
      </c>
      <c r="O21" s="41" t="s">
        <v>489</v>
      </c>
    </row>
    <row r="22" spans="3:15" x14ac:dyDescent="0.25">
      <c r="C22" s="39" t="s">
        <v>538</v>
      </c>
      <c r="G22" s="40" t="s">
        <v>495</v>
      </c>
      <c r="I22" s="37" t="s">
        <v>451</v>
      </c>
      <c r="K22" s="37" t="s">
        <v>487</v>
      </c>
      <c r="M22" s="41" t="s">
        <v>452</v>
      </c>
      <c r="O22" s="41" t="s">
        <v>490</v>
      </c>
    </row>
    <row r="23" spans="3:15" x14ac:dyDescent="0.25">
      <c r="C23" s="39" t="s">
        <v>539</v>
      </c>
      <c r="G23" s="40" t="s">
        <v>496</v>
      </c>
      <c r="I23" s="37" t="s">
        <v>452</v>
      </c>
      <c r="K23" s="37" t="s">
        <v>488</v>
      </c>
      <c r="M23" s="41" t="s">
        <v>453</v>
      </c>
      <c r="O23" s="41" t="s">
        <v>491</v>
      </c>
    </row>
    <row r="24" spans="3:15" x14ac:dyDescent="0.25">
      <c r="C24" s="39" t="s">
        <v>545</v>
      </c>
      <c r="G24" s="40" t="s">
        <v>498</v>
      </c>
      <c r="I24" s="37" t="s">
        <v>453</v>
      </c>
      <c r="K24" s="37" t="s">
        <v>489</v>
      </c>
      <c r="O24" s="41" t="s">
        <v>492</v>
      </c>
    </row>
    <row r="25" spans="3:15" x14ac:dyDescent="0.25">
      <c r="C25" s="39" t="s">
        <v>546</v>
      </c>
      <c r="G25" s="40" t="s">
        <v>499</v>
      </c>
      <c r="K25" s="37" t="s">
        <v>490</v>
      </c>
      <c r="O25" s="41" t="s">
        <v>493</v>
      </c>
    </row>
    <row r="26" spans="3:15" x14ac:dyDescent="0.25">
      <c r="C26" s="39" t="s">
        <v>554</v>
      </c>
      <c r="G26" s="40" t="s">
        <v>506</v>
      </c>
      <c r="K26" s="37" t="s">
        <v>491</v>
      </c>
      <c r="O26" s="41" t="s">
        <v>494</v>
      </c>
    </row>
    <row r="27" spans="3:15" x14ac:dyDescent="0.25">
      <c r="C27" s="39" t="s">
        <v>560</v>
      </c>
      <c r="G27" s="40" t="s">
        <v>509</v>
      </c>
      <c r="K27" s="37" t="s">
        <v>492</v>
      </c>
      <c r="O27" s="41" t="s">
        <v>497</v>
      </c>
    </row>
    <row r="28" spans="3:15" x14ac:dyDescent="0.25">
      <c r="C28" s="39" t="s">
        <v>561</v>
      </c>
      <c r="G28" s="40" t="s">
        <v>510</v>
      </c>
      <c r="K28" s="37" t="s">
        <v>493</v>
      </c>
      <c r="O28" s="41" t="s">
        <v>500</v>
      </c>
    </row>
    <row r="29" spans="3:15" x14ac:dyDescent="0.25">
      <c r="C29" s="39" t="s">
        <v>562</v>
      </c>
      <c r="G29" s="40" t="s">
        <v>511</v>
      </c>
      <c r="K29" s="37" t="s">
        <v>494</v>
      </c>
      <c r="O29" s="41" t="s">
        <v>501</v>
      </c>
    </row>
    <row r="30" spans="3:15" x14ac:dyDescent="0.25">
      <c r="G30" s="40" t="s">
        <v>513</v>
      </c>
      <c r="K30" s="37" t="s">
        <v>497</v>
      </c>
      <c r="O30" s="41" t="s">
        <v>502</v>
      </c>
    </row>
    <row r="31" spans="3:15" x14ac:dyDescent="0.25">
      <c r="G31" s="40" t="s">
        <v>516</v>
      </c>
      <c r="K31" s="37" t="s">
        <v>500</v>
      </c>
      <c r="O31" s="41" t="s">
        <v>503</v>
      </c>
    </row>
    <row r="32" spans="3:15" x14ac:dyDescent="0.25">
      <c r="G32" s="40" t="s">
        <v>521</v>
      </c>
      <c r="K32" s="37" t="s">
        <v>501</v>
      </c>
      <c r="O32" s="41" t="s">
        <v>504</v>
      </c>
    </row>
    <row r="33" spans="7:15" x14ac:dyDescent="0.25">
      <c r="G33" s="40" t="s">
        <v>522</v>
      </c>
      <c r="K33" s="37" t="s">
        <v>502</v>
      </c>
      <c r="O33" s="41" t="s">
        <v>505</v>
      </c>
    </row>
    <row r="34" spans="7:15" x14ac:dyDescent="0.25">
      <c r="G34" s="40" t="s">
        <v>524</v>
      </c>
      <c r="K34" s="37" t="s">
        <v>503</v>
      </c>
      <c r="O34" s="41" t="s">
        <v>506</v>
      </c>
    </row>
    <row r="35" spans="7:15" x14ac:dyDescent="0.25">
      <c r="G35" s="40" t="s">
        <v>525</v>
      </c>
      <c r="K35" s="37" t="s">
        <v>504</v>
      </c>
      <c r="O35" s="41" t="s">
        <v>507</v>
      </c>
    </row>
    <row r="36" spans="7:15" x14ac:dyDescent="0.25">
      <c r="G36" s="40" t="s">
        <v>526</v>
      </c>
      <c r="K36" s="37" t="s">
        <v>505</v>
      </c>
      <c r="O36" s="41" t="s">
        <v>508</v>
      </c>
    </row>
    <row r="37" spans="7:15" x14ac:dyDescent="0.25">
      <c r="G37" s="40" t="s">
        <v>527</v>
      </c>
      <c r="K37" s="37" t="s">
        <v>506</v>
      </c>
      <c r="O37" s="41" t="s">
        <v>510</v>
      </c>
    </row>
    <row r="38" spans="7:15" x14ac:dyDescent="0.25">
      <c r="G38" s="40" t="s">
        <v>529</v>
      </c>
      <c r="K38" s="37" t="s">
        <v>507</v>
      </c>
      <c r="O38" s="41" t="s">
        <v>511</v>
      </c>
    </row>
    <row r="39" spans="7:15" x14ac:dyDescent="0.25">
      <c r="G39" s="40" t="s">
        <v>531</v>
      </c>
      <c r="K39" s="37" t="s">
        <v>508</v>
      </c>
      <c r="O39" s="41" t="s">
        <v>512</v>
      </c>
    </row>
    <row r="40" spans="7:15" x14ac:dyDescent="0.25">
      <c r="G40" s="40" t="s">
        <v>533</v>
      </c>
      <c r="K40" s="37" t="s">
        <v>510</v>
      </c>
      <c r="O40" s="41" t="s">
        <v>513</v>
      </c>
    </row>
    <row r="41" spans="7:15" x14ac:dyDescent="0.25">
      <c r="G41" s="40" t="s">
        <v>537</v>
      </c>
      <c r="K41" s="37" t="s">
        <v>511</v>
      </c>
      <c r="O41" s="41" t="s">
        <v>514</v>
      </c>
    </row>
    <row r="42" spans="7:15" x14ac:dyDescent="0.25">
      <c r="G42" s="40" t="s">
        <v>538</v>
      </c>
      <c r="K42" s="37" t="s">
        <v>512</v>
      </c>
      <c r="O42" s="41" t="s">
        <v>515</v>
      </c>
    </row>
    <row r="43" spans="7:15" x14ac:dyDescent="0.25">
      <c r="G43" s="40" t="s">
        <v>539</v>
      </c>
      <c r="K43" s="37" t="s">
        <v>513</v>
      </c>
      <c r="O43" s="41" t="s">
        <v>517</v>
      </c>
    </row>
    <row r="44" spans="7:15" x14ac:dyDescent="0.25">
      <c r="G44" s="40" t="s">
        <v>545</v>
      </c>
      <c r="K44" s="37" t="s">
        <v>514</v>
      </c>
      <c r="O44" s="41" t="s">
        <v>518</v>
      </c>
    </row>
    <row r="45" spans="7:15" x14ac:dyDescent="0.25">
      <c r="G45" s="40" t="s">
        <v>546</v>
      </c>
      <c r="K45" s="37" t="s">
        <v>515</v>
      </c>
      <c r="O45" s="41" t="s">
        <v>519</v>
      </c>
    </row>
    <row r="46" spans="7:15" x14ac:dyDescent="0.25">
      <c r="G46" s="40" t="s">
        <v>548</v>
      </c>
      <c r="K46" s="37" t="s">
        <v>517</v>
      </c>
      <c r="O46" s="41" t="s">
        <v>520</v>
      </c>
    </row>
    <row r="47" spans="7:15" x14ac:dyDescent="0.25">
      <c r="G47" s="40" t="s">
        <v>549</v>
      </c>
      <c r="K47" s="37" t="s">
        <v>518</v>
      </c>
      <c r="O47" s="41" t="s">
        <v>521</v>
      </c>
    </row>
    <row r="48" spans="7:15" x14ac:dyDescent="0.25">
      <c r="G48" s="40" t="s">
        <v>552</v>
      </c>
      <c r="K48" s="37" t="s">
        <v>519</v>
      </c>
      <c r="O48" s="41" t="s">
        <v>523</v>
      </c>
    </row>
    <row r="49" spans="7:15" x14ac:dyDescent="0.25">
      <c r="G49" s="40" t="s">
        <v>554</v>
      </c>
      <c r="K49" s="37" t="s">
        <v>520</v>
      </c>
      <c r="O49" s="41" t="s">
        <v>524</v>
      </c>
    </row>
    <row r="50" spans="7:15" x14ac:dyDescent="0.25">
      <c r="G50" s="40" t="s">
        <v>556</v>
      </c>
      <c r="K50" s="37" t="s">
        <v>521</v>
      </c>
      <c r="O50" s="41" t="s">
        <v>525</v>
      </c>
    </row>
    <row r="51" spans="7:15" x14ac:dyDescent="0.25">
      <c r="G51" s="40" t="s">
        <v>560</v>
      </c>
      <c r="K51" s="37" t="s">
        <v>523</v>
      </c>
      <c r="O51" s="41" t="s">
        <v>526</v>
      </c>
    </row>
    <row r="52" spans="7:15" x14ac:dyDescent="0.25">
      <c r="G52" s="40" t="s">
        <v>561</v>
      </c>
      <c r="K52" s="37" t="s">
        <v>524</v>
      </c>
      <c r="O52" s="41" t="s">
        <v>528</v>
      </c>
    </row>
    <row r="53" spans="7:15" x14ac:dyDescent="0.25">
      <c r="G53" s="40" t="s">
        <v>562</v>
      </c>
      <c r="K53" s="37" t="s">
        <v>525</v>
      </c>
      <c r="O53" s="41" t="s">
        <v>530</v>
      </c>
    </row>
    <row r="54" spans="7:15" x14ac:dyDescent="0.25">
      <c r="G54" s="40" t="s">
        <v>563</v>
      </c>
      <c r="K54" s="37" t="s">
        <v>526</v>
      </c>
      <c r="O54" s="41" t="s">
        <v>532</v>
      </c>
    </row>
    <row r="55" spans="7:15" x14ac:dyDescent="0.25">
      <c r="K55" s="37" t="s">
        <v>528</v>
      </c>
      <c r="O55" s="41" t="s">
        <v>533</v>
      </c>
    </row>
    <row r="56" spans="7:15" x14ac:dyDescent="0.25">
      <c r="K56" s="37" t="s">
        <v>530</v>
      </c>
      <c r="O56" s="41" t="s">
        <v>534</v>
      </c>
    </row>
    <row r="57" spans="7:15" x14ac:dyDescent="0.25">
      <c r="K57" s="37" t="s">
        <v>532</v>
      </c>
      <c r="O57" s="41" t="s">
        <v>535</v>
      </c>
    </row>
    <row r="58" spans="7:15" x14ac:dyDescent="0.25">
      <c r="K58" s="37" t="s">
        <v>533</v>
      </c>
      <c r="O58" s="41" t="s">
        <v>536</v>
      </c>
    </row>
    <row r="59" spans="7:15" x14ac:dyDescent="0.25">
      <c r="K59" s="37" t="s">
        <v>534</v>
      </c>
      <c r="O59" s="41" t="s">
        <v>537</v>
      </c>
    </row>
    <row r="60" spans="7:15" x14ac:dyDescent="0.25">
      <c r="K60" s="37" t="s">
        <v>535</v>
      </c>
      <c r="O60" s="41" t="s">
        <v>540</v>
      </c>
    </row>
    <row r="61" spans="7:15" x14ac:dyDescent="0.25">
      <c r="K61" s="37" t="s">
        <v>536</v>
      </c>
      <c r="O61" s="41" t="s">
        <v>541</v>
      </c>
    </row>
    <row r="62" spans="7:15" x14ac:dyDescent="0.25">
      <c r="K62" s="37" t="s">
        <v>537</v>
      </c>
      <c r="O62" s="41" t="s">
        <v>542</v>
      </c>
    </row>
    <row r="63" spans="7:15" x14ac:dyDescent="0.25">
      <c r="K63" s="37" t="s">
        <v>540</v>
      </c>
      <c r="O63" s="41" t="s">
        <v>543</v>
      </c>
    </row>
    <row r="64" spans="7:15" x14ac:dyDescent="0.25">
      <c r="K64" s="37" t="s">
        <v>541</v>
      </c>
      <c r="O64" s="41" t="s">
        <v>544</v>
      </c>
    </row>
    <row r="65" spans="11:15" x14ac:dyDescent="0.25">
      <c r="K65" s="37" t="s">
        <v>542</v>
      </c>
      <c r="O65" s="41" t="s">
        <v>545</v>
      </c>
    </row>
    <row r="66" spans="11:15" x14ac:dyDescent="0.25">
      <c r="K66" s="37" t="s">
        <v>543</v>
      </c>
      <c r="O66" s="41" t="s">
        <v>547</v>
      </c>
    </row>
    <row r="67" spans="11:15" x14ac:dyDescent="0.25">
      <c r="K67" s="37" t="s">
        <v>544</v>
      </c>
      <c r="O67" s="41" t="s">
        <v>548</v>
      </c>
    </row>
    <row r="68" spans="11:15" x14ac:dyDescent="0.25">
      <c r="K68" s="37" t="s">
        <v>545</v>
      </c>
      <c r="O68" s="41" t="s">
        <v>549</v>
      </c>
    </row>
    <row r="69" spans="11:15" x14ac:dyDescent="0.25">
      <c r="K69" s="37" t="s">
        <v>547</v>
      </c>
      <c r="O69" s="41" t="s">
        <v>550</v>
      </c>
    </row>
    <row r="70" spans="11:15" x14ac:dyDescent="0.25">
      <c r="K70" s="37" t="s">
        <v>548</v>
      </c>
      <c r="O70" s="41" t="s">
        <v>551</v>
      </c>
    </row>
    <row r="71" spans="11:15" x14ac:dyDescent="0.25">
      <c r="K71" s="37" t="s">
        <v>549</v>
      </c>
      <c r="O71" s="41" t="s">
        <v>552</v>
      </c>
    </row>
    <row r="72" spans="11:15" x14ac:dyDescent="0.25">
      <c r="K72" s="37" t="s">
        <v>550</v>
      </c>
      <c r="O72" s="41" t="s">
        <v>553</v>
      </c>
    </row>
    <row r="73" spans="11:15" x14ac:dyDescent="0.25">
      <c r="K73" s="37" t="s">
        <v>551</v>
      </c>
      <c r="O73" s="41" t="s">
        <v>554</v>
      </c>
    </row>
    <row r="74" spans="11:15" x14ac:dyDescent="0.25">
      <c r="K74" s="37" t="s">
        <v>552</v>
      </c>
      <c r="O74" s="41" t="s">
        <v>555</v>
      </c>
    </row>
    <row r="75" spans="11:15" x14ac:dyDescent="0.25">
      <c r="K75" s="37" t="s">
        <v>553</v>
      </c>
      <c r="O75" s="41" t="s">
        <v>556</v>
      </c>
    </row>
    <row r="76" spans="11:15" x14ac:dyDescent="0.25">
      <c r="K76" s="37" t="s">
        <v>554</v>
      </c>
      <c r="O76" s="41" t="s">
        <v>557</v>
      </c>
    </row>
    <row r="77" spans="11:15" x14ac:dyDescent="0.25">
      <c r="K77" s="37" t="s">
        <v>555</v>
      </c>
      <c r="O77" s="41" t="s">
        <v>558</v>
      </c>
    </row>
    <row r="78" spans="11:15" x14ac:dyDescent="0.25">
      <c r="K78" s="37" t="s">
        <v>556</v>
      </c>
      <c r="O78" s="41" t="s">
        <v>559</v>
      </c>
    </row>
    <row r="79" spans="11:15" x14ac:dyDescent="0.25">
      <c r="K79" s="37" t="s">
        <v>557</v>
      </c>
      <c r="O79" s="41" t="s">
        <v>563</v>
      </c>
    </row>
    <row r="80" spans="11:15" x14ac:dyDescent="0.25">
      <c r="K80" s="37" t="s">
        <v>558</v>
      </c>
      <c r="O80" s="41" t="s">
        <v>564</v>
      </c>
    </row>
    <row r="81" spans="11:15" x14ac:dyDescent="0.25">
      <c r="K81" s="37" t="s">
        <v>559</v>
      </c>
      <c r="O81" s="41" t="s">
        <v>565</v>
      </c>
    </row>
    <row r="82" spans="11:15" x14ac:dyDescent="0.25">
      <c r="K82" s="37" t="s">
        <v>563</v>
      </c>
    </row>
    <row r="83" spans="11:15" x14ac:dyDescent="0.25">
      <c r="K83" s="37" t="s">
        <v>564</v>
      </c>
    </row>
    <row r="84" spans="11:15" x14ac:dyDescent="0.25">
      <c r="K84" s="37" t="s">
        <v>565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68</vt:i4>
      </vt:variant>
    </vt:vector>
  </HeadingPairs>
  <TitlesOfParts>
    <vt:vector size="80" baseType="lpstr">
      <vt:lpstr>How To Use</vt:lpstr>
      <vt:lpstr>Calculator</vt:lpstr>
      <vt:lpstr>Print-out</vt:lpstr>
      <vt:lpstr>Grass</vt:lpstr>
      <vt:lpstr>Legume</vt:lpstr>
      <vt:lpstr>Wildflower</vt:lpstr>
      <vt:lpstr>Non-native Legume</vt:lpstr>
      <vt:lpstr>Data</vt:lpstr>
      <vt:lpstr>Mtns</vt:lpstr>
      <vt:lpstr>S Pied</vt:lpstr>
      <vt:lpstr>CP</vt:lpstr>
      <vt:lpstr>PEG</vt:lpstr>
      <vt:lpstr>CoastalPlainExcessiveGrass</vt:lpstr>
      <vt:lpstr>CoastalPlainExcessiveLegume</vt:lpstr>
      <vt:lpstr>CoastalPlainExcessiveNonNativeLegume</vt:lpstr>
      <vt:lpstr>CoastalPlainExcessiveWildflower</vt:lpstr>
      <vt:lpstr>CoastalPlainModeratelyWellGrass</vt:lpstr>
      <vt:lpstr>CoastalPlainModeratelyWellLegume</vt:lpstr>
      <vt:lpstr>CoastalPlainModeratelyWellNonNativeLegume</vt:lpstr>
      <vt:lpstr>CoastalPlainModeratelyWellWildflower</vt:lpstr>
      <vt:lpstr>CoastalPlainPoorGrass</vt:lpstr>
      <vt:lpstr>CoastalPlainPoorLegume</vt:lpstr>
      <vt:lpstr>CoastalPlainPoorNonNativeLegume</vt:lpstr>
      <vt:lpstr>CoastalPlainPoorWildflower</vt:lpstr>
      <vt:lpstr>CoastalPlainSomewhatPoorGrass</vt:lpstr>
      <vt:lpstr>CoastalPlainSomewhatPoorLegume</vt:lpstr>
      <vt:lpstr>CoastalPlainSomewhatPoorNonNativeLegume</vt:lpstr>
      <vt:lpstr>CoastalPlainSomewhatPoorWildflower</vt:lpstr>
      <vt:lpstr>CoastalPlainWellGrass</vt:lpstr>
      <vt:lpstr>CoastalPlainWellLegume</vt:lpstr>
      <vt:lpstr>CoastalPlainWellNonNativeLegume</vt:lpstr>
      <vt:lpstr>CoastalPlainWellWildflower</vt:lpstr>
      <vt:lpstr>Drainage</vt:lpstr>
      <vt:lpstr>Grass</vt:lpstr>
      <vt:lpstr>Legume</vt:lpstr>
      <vt:lpstr>MtnsNPiedmontExcessiveGrass</vt:lpstr>
      <vt:lpstr>MtnsNPiedmontExcessiveLegume</vt:lpstr>
      <vt:lpstr>MtnsNPiedmontExcessiveNonNativeLegume</vt:lpstr>
      <vt:lpstr>MtnsNPiedmontExcessiveWildflower</vt:lpstr>
      <vt:lpstr>MtnsNPiedmontModeratelyWellGrass</vt:lpstr>
      <vt:lpstr>MtnsNPiedmontModeratelyWellLegume</vt:lpstr>
      <vt:lpstr>MtnsNPiedmontModeratelyWellNonNativeLegume</vt:lpstr>
      <vt:lpstr>MtnsNPiedmontModeratelyWellWildflower</vt:lpstr>
      <vt:lpstr>MtnsNPiedmontPoorGrass</vt:lpstr>
      <vt:lpstr>MtnsNPiedmontPoorLegume</vt:lpstr>
      <vt:lpstr>MtnsNPiedmontPoorNonNativeLegume</vt:lpstr>
      <vt:lpstr>MtnsNPiedmontPoorWildflower</vt:lpstr>
      <vt:lpstr>MtnsNPiedmontSomewhatPoorGrass</vt:lpstr>
      <vt:lpstr>MtnsNPiedmontSomewhatPoorLegume</vt:lpstr>
      <vt:lpstr>MtnsNPiedmontSomewhatPoorNonNativeLegume</vt:lpstr>
      <vt:lpstr>MtnsNPiedmontSomewhatPoorWildflower</vt:lpstr>
      <vt:lpstr>MtnsNPiedmontWellGrass</vt:lpstr>
      <vt:lpstr>MtnsNPiedmontWellLegume</vt:lpstr>
      <vt:lpstr>MtnsNPiedmontWellNonNativeLegume</vt:lpstr>
      <vt:lpstr>MtnsNPiedmontWellWildflower</vt:lpstr>
      <vt:lpstr>NonnativeLegume</vt:lpstr>
      <vt:lpstr>Region</vt:lpstr>
      <vt:lpstr>SoilDrain</vt:lpstr>
      <vt:lpstr>SPiedmontExcessiveGrass</vt:lpstr>
      <vt:lpstr>SPiedmontExcessiveLegume</vt:lpstr>
      <vt:lpstr>SPiedmontExcessiveNonNativeLegume</vt:lpstr>
      <vt:lpstr>SPiedmontExcessiveWildflower</vt:lpstr>
      <vt:lpstr>SPiedmontModeratelyWellGrass</vt:lpstr>
      <vt:lpstr>SPiedmontModeratelyWellLegume</vt:lpstr>
      <vt:lpstr>SPiedmontModeratelyWellNonNativeLegume</vt:lpstr>
      <vt:lpstr>SPiedmontModeratelyWellWildflower</vt:lpstr>
      <vt:lpstr>SPiedmontPoorGrass</vt:lpstr>
      <vt:lpstr>SPiedmontPoorLegume</vt:lpstr>
      <vt:lpstr>SPiedmontPoorNonNativeLegume</vt:lpstr>
      <vt:lpstr>SPiedmontPoorWildflower</vt:lpstr>
      <vt:lpstr>SPiedmontSomewhatPoorGrass</vt:lpstr>
      <vt:lpstr>SPiedmontSomewhatPoorLegume</vt:lpstr>
      <vt:lpstr>SPiedmontSomewhatPoorNonNativeLegume</vt:lpstr>
      <vt:lpstr>SPiedmontSomewhatPoorWildflower</vt:lpstr>
      <vt:lpstr>SPiedmontWellGrass</vt:lpstr>
      <vt:lpstr>SPiedmontWellLegume</vt:lpstr>
      <vt:lpstr>SPiedmontWellNonNativeLegume</vt:lpstr>
      <vt:lpstr>SPiedmontWellWildflower</vt:lpstr>
      <vt:lpstr>Type</vt:lpstr>
      <vt:lpstr>Wildflower</vt:lpstr>
    </vt:vector>
  </TitlesOfParts>
  <Company>USDA OCIO-ITS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Robert.Glennon</dc:creator>
  <cp:lastModifiedBy>Folks, Justin - NRCS, Verona, VA</cp:lastModifiedBy>
  <cp:lastPrinted>2014-12-18T16:54:38Z</cp:lastPrinted>
  <dcterms:created xsi:type="dcterms:W3CDTF">2013-01-11T17:53:33Z</dcterms:created>
  <dcterms:modified xsi:type="dcterms:W3CDTF">2016-09-12T11:39:28Z</dcterms:modified>
</cp:coreProperties>
</file>